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H\Desktop\"/>
    </mc:Choice>
  </mc:AlternateContent>
  <bookViews>
    <workbookView xWindow="-105" yWindow="-105" windowWidth="19410" windowHeight="10410" tabRatio="914" firstSheet="74" activeTab="90"/>
  </bookViews>
  <sheets>
    <sheet name="總表(1)蔡惠娟" sheetId="106" r:id="rId1"/>
    <sheet name="總表 (2)張秋玟" sheetId="107" r:id="rId2"/>
    <sheet name="總表(2)之1張秋玟" sheetId="108" r:id="rId3"/>
    <sheet name="總表 (3)" sheetId="109" r:id="rId4"/>
    <sheet name="1-1(1)張秋玟" sheetId="43" r:id="rId5"/>
    <sheet name="表1-1(2)徐英超" sheetId="68" r:id="rId6"/>
    <sheet name="表1-1(3)徐國超" sheetId="69" r:id="rId7"/>
    <sheet name="1張秋玟(回)" sheetId="40" r:id="rId8"/>
    <sheet name="表1-2(2)徐英超(回)" sheetId="66" r:id="rId9"/>
    <sheet name="表1-2(3)徐國超(回)" sheetId="67" r:id="rId10"/>
    <sheet name="2柯雅芳" sheetId="53" r:id="rId11"/>
    <sheet name="2柯雅芳(回)" sheetId="60" r:id="rId12"/>
    <sheet name="3林明震" sheetId="61" r:id="rId13"/>
    <sheet name="3林明震(回)" sheetId="62" r:id="rId14"/>
    <sheet name="4林千琳" sheetId="54" r:id="rId15"/>
    <sheet name="4林千琳(回)" sheetId="59" r:id="rId16"/>
    <sheet name="5陳宇詩" sheetId="49" r:id="rId17"/>
    <sheet name="5陳宇詩(回)" sheetId="50" r:id="rId18"/>
    <sheet name="6游國威" sheetId="48" r:id="rId19"/>
    <sheet name="6游國威(回)" sheetId="51" r:id="rId20"/>
    <sheet name="7楊阿粉" sheetId="20" r:id="rId21"/>
    <sheet name="7楊阿粉(回)" sheetId="19" r:id="rId22"/>
    <sheet name="8黃子芹" sheetId="55" r:id="rId23"/>
    <sheet name="8黃子芹(回)" sheetId="57" r:id="rId24"/>
    <sheet name="9余秀餘" sheetId="28" r:id="rId25"/>
    <sheet name="9余秀餘(回)" sheetId="29" r:id="rId26"/>
    <sheet name="10孫鳳雲" sheetId="31" r:id="rId27"/>
    <sheet name="10孫鳳雲(回)" sheetId="30" r:id="rId28"/>
    <sheet name="11張文玲" sheetId="56" r:id="rId29"/>
    <sheet name="11張文玲(回) " sheetId="58" r:id="rId30"/>
    <sheet name="12林秀鴻" sheetId="15" r:id="rId31"/>
    <sheet name="12林秀鴻(回)" sheetId="16" r:id="rId32"/>
    <sheet name="13林金盆" sheetId="17" r:id="rId33"/>
    <sheet name="13林金盆(回)" sheetId="18" r:id="rId34"/>
    <sheet name="14陳謝蘭芳" sheetId="24" r:id="rId35"/>
    <sheet name="14陳謝蘭芳(回)" sheetId="23" r:id="rId36"/>
    <sheet name="15何慧君" sheetId="11" r:id="rId37"/>
    <sheet name="15何慧君(回)" sheetId="12" r:id="rId38"/>
    <sheet name="16張雅芸" sheetId="34" r:id="rId39"/>
    <sheet name="16張雅芸(回)" sheetId="35" r:id="rId40"/>
    <sheet name="17蕭翔仁" sheetId="13" r:id="rId41"/>
    <sheet name="17蕭翔仁(回)" sheetId="14" r:id="rId42"/>
    <sheet name="18劉素華" sheetId="22" r:id="rId43"/>
    <sheet name="18劉素華(回)" sheetId="21" r:id="rId44"/>
    <sheet name="19朱慧泳" sheetId="26" r:id="rId45"/>
    <sheet name="19朱慧泳(回)" sheetId="25" r:id="rId46"/>
    <sheet name="20林淑玲" sheetId="5" r:id="rId47"/>
    <sheet name="20林淑玲(回)" sheetId="6" r:id="rId48"/>
    <sheet name="21林淑萍" sheetId="3" r:id="rId49"/>
    <sheet name="21林淑萍(回)" sheetId="4" r:id="rId50"/>
    <sheet name="22林雅琪" sheetId="7" r:id="rId51"/>
    <sheet name="22林雅琪(回)" sheetId="8" r:id="rId52"/>
    <sheet name="23林耿立" sheetId="44" r:id="rId53"/>
    <sheet name="23林耿立(回)" sheetId="45" r:id="rId54"/>
    <sheet name="24林清輝" sheetId="9" r:id="rId55"/>
    <sheet name="24林清輝(回)" sheetId="10" r:id="rId56"/>
    <sheet name="25陳惠雯" sheetId="33" r:id="rId57"/>
    <sheet name="25陳惠雯(回)" sheetId="32" r:id="rId58"/>
    <sheet name="26黃祥芬" sheetId="37" r:id="rId59"/>
    <sheet name="26黃祥芬(回)" sheetId="36" r:id="rId60"/>
    <sheet name="27張秋政" sheetId="72" r:id="rId61"/>
    <sheet name="27張秋政(回)" sheetId="73" r:id="rId62"/>
    <sheet name="28柯雅芬" sheetId="74" r:id="rId63"/>
    <sheet name="28柯雅芬(回)" sheetId="75" r:id="rId64"/>
    <sheet name="29曹珮華" sheetId="76" r:id="rId65"/>
    <sheet name="29曹珮華(回)" sheetId="77" r:id="rId66"/>
    <sheet name="30江鈞綺" sheetId="78" r:id="rId67"/>
    <sheet name="30江鈞綺(回)" sheetId="79" r:id="rId68"/>
    <sheet name="31柯棟樑" sheetId="80" r:id="rId69"/>
    <sheet name="31柯棟樑(回)" sheetId="81" r:id="rId70"/>
    <sheet name="32黃慧珠" sheetId="82" r:id="rId71"/>
    <sheet name="32黃慧珠(回)" sheetId="83" r:id="rId72"/>
    <sheet name="33吳敏嘉" sheetId="84" r:id="rId73"/>
    <sheet name="33吳敏嘉(回)" sheetId="85" r:id="rId74"/>
    <sheet name="34周漢卿" sheetId="86" r:id="rId75"/>
    <sheet name="34周漢卿(回)" sheetId="87" r:id="rId76"/>
    <sheet name="35陳萱語" sheetId="89" r:id="rId77"/>
    <sheet name="35陳萱語(回)" sheetId="90" r:id="rId78"/>
    <sheet name="36林恩源" sheetId="93" r:id="rId79"/>
    <sheet name="36林恩源(回)" sheetId="94" r:id="rId80"/>
    <sheet name="37陳思帆" sheetId="95" r:id="rId81"/>
    <sheet name="37陳思帆(回)" sheetId="96" r:id="rId82"/>
    <sheet name="38林宣彤" sheetId="97" r:id="rId83"/>
    <sheet name="38林宣彤(回)" sheetId="98" r:id="rId84"/>
    <sheet name="39趙友志" sheetId="99" r:id="rId85"/>
    <sheet name="39趙友志(回)" sheetId="100" r:id="rId86"/>
    <sheet name="40王秀菊" sheetId="101" r:id="rId87"/>
    <sheet name="40王秀菊(回)" sheetId="102" r:id="rId88"/>
    <sheet name="41黃麗花" sheetId="103" r:id="rId89"/>
    <sheet name="41黃麗花(回)" sheetId="104" r:id="rId90"/>
    <sheet name="工作表2" sheetId="111" r:id="rId91"/>
  </sheets>
  <externalReferences>
    <externalReference r:id="rId92"/>
    <externalReference r:id="rId93"/>
  </externalReferences>
  <definedNames>
    <definedName name="_2010_11_30" localSheetId="1">#REF!</definedName>
    <definedName name="_2010_11_30" localSheetId="3">#REF!</definedName>
    <definedName name="_2010_11_30" localSheetId="0">#REF!</definedName>
    <definedName name="_2010_11_30" localSheetId="2">#REF!</definedName>
    <definedName name="_2010_11_30">#REF!</definedName>
    <definedName name="_2010_12_24" localSheetId="1">#REF!</definedName>
    <definedName name="_2010_12_24" localSheetId="3">#REF!</definedName>
    <definedName name="_2010_12_24" localSheetId="0">#REF!</definedName>
    <definedName name="_2010_12_24" localSheetId="2">#REF!</definedName>
    <definedName name="_2010_12_24">#REF!</definedName>
    <definedName name="_2011_1_26" localSheetId="1">#REF!</definedName>
    <definedName name="_2011_1_26" localSheetId="3">#REF!</definedName>
    <definedName name="_2011_1_26" localSheetId="0">#REF!</definedName>
    <definedName name="_2011_1_26" localSheetId="2">#REF!</definedName>
    <definedName name="_2011_1_26">#REF!</definedName>
    <definedName name="_2011_10_13" localSheetId="1">#REF!</definedName>
    <definedName name="_2011_10_13" localSheetId="3">#REF!</definedName>
    <definedName name="_2011_10_13" localSheetId="0">#REF!</definedName>
    <definedName name="_2011_10_13" localSheetId="2">#REF!</definedName>
    <definedName name="_2011_10_13">#REF!</definedName>
    <definedName name="_2011_10_13_2" localSheetId="1">#REF!</definedName>
    <definedName name="_2011_10_13_2" localSheetId="3">#REF!</definedName>
    <definedName name="_2011_10_13_2" localSheetId="0">#REF!</definedName>
    <definedName name="_2011_10_13_2" localSheetId="2">#REF!</definedName>
    <definedName name="_2011_10_13_2">#REF!</definedName>
    <definedName name="_2011_10_25" localSheetId="1">#REF!</definedName>
    <definedName name="_2011_10_25" localSheetId="3">#REF!</definedName>
    <definedName name="_2011_10_25" localSheetId="0">#REF!</definedName>
    <definedName name="_2011_10_25" localSheetId="2">#REF!</definedName>
    <definedName name="_2011_10_25">#REF!</definedName>
    <definedName name="_2011_10_4" localSheetId="1">#REF!</definedName>
    <definedName name="_2011_10_4" localSheetId="3">#REF!</definedName>
    <definedName name="_2011_10_4" localSheetId="0">#REF!</definedName>
    <definedName name="_2011_10_4" localSheetId="2">#REF!</definedName>
    <definedName name="_2011_10_4">#REF!</definedName>
    <definedName name="_2011_10_4_2" localSheetId="1">#REF!</definedName>
    <definedName name="_2011_10_4_2" localSheetId="3">#REF!</definedName>
    <definedName name="_2011_10_4_2" localSheetId="0">#REF!</definedName>
    <definedName name="_2011_10_4_2" localSheetId="2">#REF!</definedName>
    <definedName name="_2011_10_4_2">#REF!</definedName>
    <definedName name="_2011_2_25" localSheetId="1">#REF!</definedName>
    <definedName name="_2011_2_25" localSheetId="3">#REF!</definedName>
    <definedName name="_2011_2_25" localSheetId="0">#REF!</definedName>
    <definedName name="_2011_2_25" localSheetId="2">#REF!</definedName>
    <definedName name="_2011_2_25">#REF!</definedName>
    <definedName name="_2011_4_15" localSheetId="1">#REF!</definedName>
    <definedName name="_2011_4_15" localSheetId="3">#REF!</definedName>
    <definedName name="_2011_4_15" localSheetId="0">#REF!</definedName>
    <definedName name="_2011_4_15" localSheetId="2">#REF!</definedName>
    <definedName name="_2011_4_15">#REF!</definedName>
    <definedName name="_2011_6_14" localSheetId="1">#REF!</definedName>
    <definedName name="_2011_6_14" localSheetId="3">#REF!</definedName>
    <definedName name="_2011_6_14" localSheetId="0">#REF!</definedName>
    <definedName name="_2011_6_14" localSheetId="2">#REF!</definedName>
    <definedName name="_2011_6_14">#REF!</definedName>
    <definedName name="_2011_7_19" localSheetId="1">#REF!</definedName>
    <definedName name="_2011_7_19" localSheetId="3">#REF!</definedName>
    <definedName name="_2011_7_19" localSheetId="0">#REF!</definedName>
    <definedName name="_2011_7_19" localSheetId="2">#REF!</definedName>
    <definedName name="_2011_7_19">#REF!</definedName>
    <definedName name="_2011_7_19_1" localSheetId="1">#REF!</definedName>
    <definedName name="_2011_7_19_1" localSheetId="3">#REF!</definedName>
    <definedName name="_2011_7_19_1" localSheetId="0">#REF!</definedName>
    <definedName name="_2011_7_19_1" localSheetId="2">#REF!</definedName>
    <definedName name="_2011_7_19_1">#REF!</definedName>
    <definedName name="_2011_7_19_2" localSheetId="1">#REF!</definedName>
    <definedName name="_2011_7_19_2" localSheetId="3">#REF!</definedName>
    <definedName name="_2011_7_19_2" localSheetId="0">#REF!</definedName>
    <definedName name="_2011_7_19_2" localSheetId="2">#REF!</definedName>
    <definedName name="_2011_7_19_2">#REF!</definedName>
    <definedName name="_2011_8_25" localSheetId="1">#REF!</definedName>
    <definedName name="_2011_8_25" localSheetId="3">#REF!</definedName>
    <definedName name="_2011_8_25" localSheetId="0">#REF!</definedName>
    <definedName name="_2011_8_25" localSheetId="2">#REF!</definedName>
    <definedName name="_2011_8_25">#REF!</definedName>
    <definedName name="_2011_9_5" localSheetId="1">#REF!</definedName>
    <definedName name="_2011_9_5" localSheetId="3">#REF!</definedName>
    <definedName name="_2011_9_5" localSheetId="0">#REF!</definedName>
    <definedName name="_2011_9_5" localSheetId="2">#REF!</definedName>
    <definedName name="_2011_9_5">#REF!</definedName>
    <definedName name="_xlnm._FilterDatabase" localSheetId="27" hidden="1">'10孫鳳雲(回)'!$A$2:$G$77</definedName>
    <definedName name="_xlnm._FilterDatabase" localSheetId="4" hidden="1">'1-1(1)張秋玟'!$A$1:$N$64</definedName>
    <definedName name="_xlnm._FilterDatabase" localSheetId="28" hidden="1">'11張文玲'!$A$3:$L$14</definedName>
    <definedName name="_xlnm._FilterDatabase" localSheetId="29" hidden="1">'11張文玲(回) '!$A$2:$G$65</definedName>
    <definedName name="_xlnm._FilterDatabase" localSheetId="30" hidden="1">'12林秀鴻'!$A$3:$M$33</definedName>
    <definedName name="_xlnm._FilterDatabase" localSheetId="32" hidden="1">'13林金盆'!$A$3:$M$12</definedName>
    <definedName name="_xlnm._FilterDatabase" localSheetId="35" hidden="1">'14陳謝蘭芳(回)'!$A$2:$G$231</definedName>
    <definedName name="_xlnm._FilterDatabase" localSheetId="36" hidden="1">'15何慧君'!$A$3:$N$195</definedName>
    <definedName name="_xlnm._FilterDatabase" localSheetId="37" hidden="1">'15何慧君(回)'!$A$2:$G$572</definedName>
    <definedName name="_xlnm._FilterDatabase" localSheetId="38" hidden="1">'16張雅芸'!$A$3:$N$50</definedName>
    <definedName name="_xlnm._FilterDatabase" localSheetId="39" hidden="1">'16張雅芸(回)'!$A$2:$G$138</definedName>
    <definedName name="_xlnm._FilterDatabase" localSheetId="41" hidden="1">'17蕭翔仁(回)'!$A$2:$F$23</definedName>
    <definedName name="_xlnm._FilterDatabase" localSheetId="45" hidden="1">'19朱慧泳(回)'!$A$2:$F$30</definedName>
    <definedName name="_xlnm._FilterDatabase" localSheetId="7" hidden="1">'1張秋玟(回)'!$A$2:$G$2</definedName>
    <definedName name="_xlnm._FilterDatabase" localSheetId="47" hidden="1">'20林淑玲(回)'!$A$2:$H$120</definedName>
    <definedName name="_xlnm._FilterDatabase" localSheetId="48" hidden="1">'21林淑萍'!$A$3:$N$25</definedName>
    <definedName name="_xlnm._FilterDatabase" localSheetId="49" hidden="1">'21林淑萍(回)'!$A$2:$G$80</definedName>
    <definedName name="_xlnm._FilterDatabase" localSheetId="52" hidden="1">'23林耿立'!$A$3:$M$44</definedName>
    <definedName name="_xlnm._FilterDatabase" localSheetId="53" hidden="1">'23林耿立(回)'!$A$2:$H$180</definedName>
    <definedName name="_xlnm._FilterDatabase" localSheetId="64" hidden="1">'29曹珮華'!$A$3:$M$11</definedName>
    <definedName name="_xlnm._FilterDatabase" localSheetId="65" hidden="1">'29曹珮華(回)'!$A$2:$G$265</definedName>
    <definedName name="_xlnm._FilterDatabase" localSheetId="10" hidden="1">'2柯雅芳'!$A$3:$L$33</definedName>
    <definedName name="_xlnm._FilterDatabase" localSheetId="11" hidden="1">'2柯雅芳(回)'!$A$2:$G$206</definedName>
    <definedName name="_xlnm._FilterDatabase" localSheetId="66" hidden="1">'30江鈞綺'!$A$3:$N$11</definedName>
    <definedName name="_xlnm._FilterDatabase" localSheetId="67" hidden="1">'30江鈞綺(回)'!$A$2:$G$130</definedName>
    <definedName name="_xlnm._FilterDatabase" localSheetId="68" hidden="1">'31柯棟樑'!$A$3:$M$13</definedName>
    <definedName name="_xlnm._FilterDatabase" localSheetId="69" hidden="1">'31柯棟樑(回)'!$A$2:$G$101</definedName>
    <definedName name="_xlnm._FilterDatabase" localSheetId="70" hidden="1">'32黃慧珠'!$A$3:$M$25</definedName>
    <definedName name="_xlnm._FilterDatabase" localSheetId="72" hidden="1">'33吳敏嘉'!$A$3:$M$6</definedName>
    <definedName name="_xlnm._FilterDatabase" localSheetId="73" hidden="1">'33吳敏嘉(回)'!$A$2:$G$4</definedName>
    <definedName name="_xlnm._FilterDatabase" localSheetId="74" hidden="1">'34周漢卿'!$A$3:$N$8</definedName>
    <definedName name="_xlnm._FilterDatabase" localSheetId="75" hidden="1">'34周漢卿(回)'!$A$2:$G$9</definedName>
    <definedName name="_xlnm._FilterDatabase" localSheetId="76" hidden="1">'35陳萱語'!$A$3:$N$10</definedName>
    <definedName name="_xlnm._FilterDatabase" localSheetId="77" hidden="1">'35陳萱語(回)'!$A$2:$G$122</definedName>
    <definedName name="_xlnm._FilterDatabase" localSheetId="78" hidden="1">'36林恩源'!$A$3:$N$33</definedName>
    <definedName name="_xlnm._FilterDatabase" localSheetId="79" hidden="1">'36林恩源(回)'!$A$2:$G$174</definedName>
    <definedName name="_xlnm._FilterDatabase" localSheetId="80" hidden="1">'37陳思帆'!$A$3:$L$26</definedName>
    <definedName name="_xlnm._FilterDatabase" localSheetId="81" hidden="1">'37陳思帆(回)'!$A$2:$G$161</definedName>
    <definedName name="_xlnm._FilterDatabase" localSheetId="82" hidden="1">'38林宣彤'!$A$3:$N$10</definedName>
    <definedName name="_xlnm._FilterDatabase" localSheetId="83" hidden="1">'38林宣彤(回)'!$A$2:$G$83</definedName>
    <definedName name="_xlnm._FilterDatabase" localSheetId="84" hidden="1">'39趙友志'!$A$3:$N$8</definedName>
    <definedName name="_xlnm._FilterDatabase" localSheetId="85" hidden="1">'39趙友志(回)'!$A$2:$F$81</definedName>
    <definedName name="_xlnm._FilterDatabase" localSheetId="12" hidden="1">'3林明震'!$A$3:$M$334</definedName>
    <definedName name="_xlnm._FilterDatabase" localSheetId="13" hidden="1">'3林明震(回)'!$A$2:$G$677</definedName>
    <definedName name="_xlnm._FilterDatabase" localSheetId="86" hidden="1">'40王秀菊'!$A$3:$M$3</definedName>
    <definedName name="_xlnm._FilterDatabase" localSheetId="87" hidden="1">'40王秀菊(回)'!$A$2:$G$88</definedName>
    <definedName name="_xlnm._FilterDatabase" localSheetId="88" hidden="1">'41黃麗花'!$A$3:$M$7</definedName>
    <definedName name="_xlnm._FilterDatabase" localSheetId="89" hidden="1">'41黃麗花(回)'!$A$2:$G$106</definedName>
    <definedName name="_xlnm._FilterDatabase" localSheetId="14" hidden="1">'4林千琳'!$A$3:$L$26</definedName>
    <definedName name="_xlnm._FilterDatabase" localSheetId="15" hidden="1">'4林千琳(回)'!$A$2:$G$190</definedName>
    <definedName name="_xlnm._FilterDatabase" localSheetId="16" hidden="1">'5陳宇詩'!$A$3:$L$39</definedName>
    <definedName name="_xlnm._FilterDatabase" localSheetId="17" hidden="1">'5陳宇詩(回)'!$A$2:$G$47</definedName>
    <definedName name="_xlnm._FilterDatabase" localSheetId="18" hidden="1">'6游國威'!$A$3:$L$10</definedName>
    <definedName name="_xlnm._FilterDatabase" localSheetId="19" hidden="1">'6游國威(回)'!$A$2:$G$37</definedName>
    <definedName name="_xlnm._FilterDatabase" localSheetId="20" hidden="1">'7楊阿粉'!$A$3:$M$18</definedName>
    <definedName name="_xlnm._FilterDatabase" localSheetId="21" hidden="1">'7楊阿粉(回)'!$A$2:$G$181</definedName>
    <definedName name="_xlnm._FilterDatabase" localSheetId="22" hidden="1">'8黃子芹'!$A$3:$L$14</definedName>
    <definedName name="_xlnm._FilterDatabase" localSheetId="23" hidden="1">'8黃子芹(回)'!$A$2:$G$31</definedName>
    <definedName name="_xlnm._FilterDatabase" localSheetId="25" hidden="1">'9余秀餘(回)'!$A$2:$G$177</definedName>
    <definedName name="_xlnm._FilterDatabase" localSheetId="6" hidden="1">'表1-1(3)徐國超'!$A$3:$M$5</definedName>
    <definedName name="_xlnm.Print_Area" localSheetId="26">'10孫鳳雲'!$A$1:$L$11</definedName>
    <definedName name="_xlnm.Print_Area" localSheetId="27">'10孫鳳雲(回)'!$A$1:$G$77</definedName>
    <definedName name="_xlnm.Print_Area" localSheetId="4">'1-1(1)張秋玟'!$A$1:$M$77</definedName>
    <definedName name="_xlnm.Print_Area" localSheetId="28">'11張文玲'!$A$1:$M$15</definedName>
    <definedName name="_xlnm.Print_Area" localSheetId="29">'11張文玲(回) '!$A$1:$G$66</definedName>
    <definedName name="_xlnm.Print_Area" localSheetId="30">'12林秀鴻'!$A$1:$M$34</definedName>
    <definedName name="_xlnm.Print_Area" localSheetId="31">'12林秀鴻(回)'!$A$1:$G$156</definedName>
    <definedName name="_xlnm.Print_Area" localSheetId="32">'13林金盆'!$A$1:$M$13</definedName>
    <definedName name="_xlnm.Print_Area" localSheetId="33">'13林金盆(回)'!$A$1:$G$76</definedName>
    <definedName name="_xlnm.Print_Area" localSheetId="34">'14陳謝蘭芳'!$A$1:$M$37</definedName>
    <definedName name="_xlnm.Print_Area" localSheetId="35">'14陳謝蘭芳(回)'!$A$1:$G$231</definedName>
    <definedName name="_xlnm.Print_Area" localSheetId="36">'15何慧君'!$A$1:$M$196</definedName>
    <definedName name="_xlnm.Print_Area" localSheetId="37">'15何慧君(回)'!$A$1:$G$572</definedName>
    <definedName name="_xlnm.Print_Area" localSheetId="38">'16張雅芸'!$A$1:$M$48</definedName>
    <definedName name="_xlnm.Print_Area" localSheetId="39">'16張雅芸(回)'!$A$1:$G$138</definedName>
    <definedName name="_xlnm.Print_Area" localSheetId="40">'17蕭翔仁'!$A$1:$M$10</definedName>
    <definedName name="_xlnm.Print_Area" localSheetId="41">'17蕭翔仁(回)'!$A$1:$G$25</definedName>
    <definedName name="_xlnm.Print_Area" localSheetId="42">'18劉素華'!$A$1:$M$12</definedName>
    <definedName name="_xlnm.Print_Area" localSheetId="43">'18劉素華(回)'!$A$1:$G$56</definedName>
    <definedName name="_xlnm.Print_Area" localSheetId="44">'19朱慧泳'!$A$1:$M$7</definedName>
    <definedName name="_xlnm.Print_Area" localSheetId="45">'19朱慧泳(回)'!$A$1:$G$32</definedName>
    <definedName name="_xlnm.Print_Area" localSheetId="7">'1張秋玟(回)'!$A$1:$G$1536</definedName>
    <definedName name="_xlnm.Print_Area" localSheetId="46">'20林淑玲'!$A$1:$M$22</definedName>
    <definedName name="_xlnm.Print_Area" localSheetId="47">'20林淑玲(回)'!$A$1:$H$120</definedName>
    <definedName name="_xlnm.Print_Area" localSheetId="48">'21林淑萍'!$A$1:$M$25</definedName>
    <definedName name="_xlnm.Print_Area" localSheetId="49">'21林淑萍(回)'!$A$1:$G$80</definedName>
    <definedName name="_xlnm.Print_Area" localSheetId="50">'22林雅琪'!$A$1:$M$15</definedName>
    <definedName name="_xlnm.Print_Area" localSheetId="51">'22林雅琪(回)'!$A$1:$G$63</definedName>
    <definedName name="_xlnm.Print_Area" localSheetId="52">'23林耿立'!$A$1:$M$44</definedName>
    <definedName name="_xlnm.Print_Area" localSheetId="53">'23林耿立(回)'!$A$1:$G$180</definedName>
    <definedName name="_xlnm.Print_Area" localSheetId="54">'24林清輝'!$A$1:$M$11</definedName>
    <definedName name="_xlnm.Print_Area" localSheetId="55">'24林清輝(回)'!$A$1:$G$52</definedName>
    <definedName name="_xlnm.Print_Area" localSheetId="56">'25陳惠雯'!$A$1:$N$13</definedName>
    <definedName name="_xlnm.Print_Area" localSheetId="57">'25陳惠雯(回)'!$A$1:$H$71</definedName>
    <definedName name="_xlnm.Print_Area" localSheetId="58">'26黃祥芬'!$A$1:$M$24</definedName>
    <definedName name="_xlnm.Print_Area" localSheetId="59">'26黃祥芬(回)'!$A$1:$G$52</definedName>
    <definedName name="_xlnm.Print_Area" localSheetId="60">'27張秋政'!$A$1:$M$46</definedName>
    <definedName name="_xlnm.Print_Area" localSheetId="61">'27張秋政(回)'!$A$1:$G$297</definedName>
    <definedName name="_xlnm.Print_Area" localSheetId="62">'28柯雅芬'!$A$1:$M$50</definedName>
    <definedName name="_xlnm.Print_Area" localSheetId="63">'28柯雅芬(回)'!$A$1:$G$681</definedName>
    <definedName name="_xlnm.Print_Area" localSheetId="64">'29曹珮華'!$A$1:$M$71</definedName>
    <definedName name="_xlnm.Print_Area" localSheetId="65">'29曹珮華(回)'!$A$1:$G$266</definedName>
    <definedName name="_xlnm.Print_Area" localSheetId="10">'2柯雅芳'!$A$1:$M$34</definedName>
    <definedName name="_xlnm.Print_Area" localSheetId="11">'2柯雅芳(回)'!$A$1:$G$206</definedName>
    <definedName name="_xlnm.Print_Area" localSheetId="66">'30江鈞綺'!$A$1:$N$14</definedName>
    <definedName name="_xlnm.Print_Area" localSheetId="67">'30江鈞綺(回)'!$A$1:$G$130</definedName>
    <definedName name="_xlnm.Print_Area" localSheetId="68">'31柯棟樑'!$A$1:$M$14</definedName>
    <definedName name="_xlnm.Print_Area" localSheetId="69">'31柯棟樑(回)'!$A$1:$G$101</definedName>
    <definedName name="_xlnm.Print_Area" localSheetId="70">'32黃慧珠'!$A$1:$M$27</definedName>
    <definedName name="_xlnm.Print_Area" localSheetId="71">'32黃慧珠(回)'!$A$1:$G$200</definedName>
    <definedName name="_xlnm.Print_Area" localSheetId="72">'33吳敏嘉'!$A$1:$M$10</definedName>
    <definedName name="_xlnm.Print_Area" localSheetId="73">'33吳敏嘉(回)'!$A$1:$G$38</definedName>
    <definedName name="_xlnm.Print_Area" localSheetId="74">'34周漢卿'!$A$1:$N$9</definedName>
    <definedName name="_xlnm.Print_Area" localSheetId="75">'34周漢卿(回)'!$A$1:$G$29</definedName>
    <definedName name="_xlnm.Print_Area" localSheetId="76">'35陳萱語'!$A$1:$N$22</definedName>
    <definedName name="_xlnm.Print_Area" localSheetId="77">'35陳萱語(回)'!$A$1:$G$122</definedName>
    <definedName name="_xlnm.Print_Area" localSheetId="78">'36林恩源'!$A$1:$N$67</definedName>
    <definedName name="_xlnm.Print_Area" localSheetId="79">'36林恩源(回)'!$A$1:$G$174</definedName>
    <definedName name="_xlnm.Print_Area" localSheetId="80">'37陳思帆'!$A$1:$L$43</definedName>
    <definedName name="_xlnm.Print_Area" localSheetId="81">'37陳思帆(回)'!$A$1:$G$162</definedName>
    <definedName name="_xlnm.Print_Area" localSheetId="82">'38林宣彤'!$A$1:$N$12</definedName>
    <definedName name="_xlnm.Print_Area" localSheetId="83">'38林宣彤(回)'!$A$1:$G$83</definedName>
    <definedName name="_xlnm.Print_Area" localSheetId="84">'39趙友志'!$A$1:$N$9</definedName>
    <definedName name="_xlnm.Print_Area" localSheetId="85">'39趙友志(回)'!$A$1:$F$81</definedName>
    <definedName name="_xlnm.Print_Area" localSheetId="12">'3林明震'!$A$1:$M$335</definedName>
    <definedName name="_xlnm.Print_Area" localSheetId="13">'3林明震(回)'!$A$1:$G$677</definedName>
    <definedName name="_xlnm.Print_Area" localSheetId="86">'40王秀菊'!$A$1:$M$9</definedName>
    <definedName name="_xlnm.Print_Area" localSheetId="87">'40王秀菊(回)'!$A$1:$G$88</definedName>
    <definedName name="_xlnm.Print_Area" localSheetId="88">'41黃麗花'!$A$1:$M$8</definedName>
    <definedName name="_xlnm.Print_Area" localSheetId="89">'41黃麗花(回)'!$A$1:$G$106</definedName>
    <definedName name="_xlnm.Print_Area" localSheetId="14">'4林千琳'!$A$1:$L$27</definedName>
    <definedName name="_xlnm.Print_Area" localSheetId="15">'4林千琳(回)'!$A$1:$G$190</definedName>
    <definedName name="_xlnm.Print_Area" localSheetId="16">'5陳宇詩'!$A$1:$M$40</definedName>
    <definedName name="_xlnm.Print_Area" localSheetId="17">'5陳宇詩(回)'!$A$1:$G$47</definedName>
    <definedName name="_xlnm.Print_Area" localSheetId="18">'6游國威'!$A$1:$M$11</definedName>
    <definedName name="_xlnm.Print_Area" localSheetId="19">'6游國威(回)'!$A$1:$G$37</definedName>
    <definedName name="_xlnm.Print_Area" localSheetId="20">'7楊阿粉'!$A$1:$M$19</definedName>
    <definedName name="_xlnm.Print_Area" localSheetId="22">'8黃子芹'!$A$1:$M$15</definedName>
    <definedName name="_xlnm.Print_Area" localSheetId="23">'8黃子芹(回)'!$A$1:$G$31</definedName>
    <definedName name="_xlnm.Print_Area" localSheetId="24">'9余秀餘'!$A$1:$M$23</definedName>
    <definedName name="_xlnm.Print_Area" localSheetId="25">'9余秀餘(回)'!$A$1:$G$177</definedName>
    <definedName name="_xlnm.Print_Area" localSheetId="5">'表1-1(2)徐英超'!$A$1:$M$9</definedName>
    <definedName name="_xlnm.Print_Area" localSheetId="6">'表1-1(3)徐國超'!$A$1:$M$7</definedName>
    <definedName name="_xlnm.Print_Area" localSheetId="8">'表1-2(2)徐英超(回)'!$A$1:$G$122</definedName>
    <definedName name="_xlnm.Print_Area" localSheetId="9">'表1-2(3)徐國超(回)'!$A$1:$G$264</definedName>
    <definedName name="_xlnm.Print_Area" localSheetId="1">'總表 (2)張秋玟'!$A$1:$H$28</definedName>
    <definedName name="_xlnm.Print_Area" localSheetId="3">'總表 (3)'!$A$1:$F$45</definedName>
    <definedName name="_xlnm.Print_Area" localSheetId="0">'總表(1)蔡惠娟'!$A$1:$O$47</definedName>
    <definedName name="_xlnm.Print_Area" localSheetId="2">'總表(2)之1張秋玟'!$A$1:$F$24</definedName>
    <definedName name="_xlnm.Print_Titles" localSheetId="27">'10孫鳳雲(回)'!$1:$2</definedName>
    <definedName name="_xlnm.Print_Titles" localSheetId="4">'1-1(1)張秋玟'!$1:$3</definedName>
    <definedName name="_xlnm.Print_Titles" localSheetId="28">'11張文玲'!$1:$3</definedName>
    <definedName name="_xlnm.Print_Titles" localSheetId="29">'11張文玲(回) '!$1:$2</definedName>
    <definedName name="_xlnm.Print_Titles" localSheetId="30">'12林秀鴻'!$1:$3</definedName>
    <definedName name="_xlnm.Print_Titles" localSheetId="31">'12林秀鴻(回)'!$1:$2</definedName>
    <definedName name="_xlnm.Print_Titles" localSheetId="33">'13林金盆(回)'!$1:$2</definedName>
    <definedName name="_xlnm.Print_Titles" localSheetId="34">'14陳謝蘭芳'!$1:$3</definedName>
    <definedName name="_xlnm.Print_Titles" localSheetId="35">'14陳謝蘭芳(回)'!$1:$2</definedName>
    <definedName name="_xlnm.Print_Titles" localSheetId="36">'15何慧君'!$1:$3</definedName>
    <definedName name="_xlnm.Print_Titles" localSheetId="37">'15何慧君(回)'!$1:$2</definedName>
    <definedName name="_xlnm.Print_Titles" localSheetId="38">'16張雅芸'!$1:$3</definedName>
    <definedName name="_xlnm.Print_Titles" localSheetId="39">'16張雅芸(回)'!$1:$2</definedName>
    <definedName name="_xlnm.Print_Titles" localSheetId="41">'17蕭翔仁(回)'!$1:$2</definedName>
    <definedName name="_xlnm.Print_Titles" localSheetId="43">'18劉素華(回)'!$1:$2</definedName>
    <definedName name="_xlnm.Print_Titles" localSheetId="45">'19朱慧泳(回)'!$1:$2</definedName>
    <definedName name="_xlnm.Print_Titles" localSheetId="7">'1張秋玟(回)'!$1:$2</definedName>
    <definedName name="_xlnm.Print_Titles" localSheetId="46">'20林淑玲'!$1:$3</definedName>
    <definedName name="_xlnm.Print_Titles" localSheetId="47">'20林淑玲(回)'!$1:$2</definedName>
    <definedName name="_xlnm.Print_Titles" localSheetId="48">'21林淑萍'!$1:$3</definedName>
    <definedName name="_xlnm.Print_Titles" localSheetId="49">'21林淑萍(回)'!$1:$2</definedName>
    <definedName name="_xlnm.Print_Titles" localSheetId="51">'22林雅琪(回)'!$1:$2</definedName>
    <definedName name="_xlnm.Print_Titles" localSheetId="52">'23林耿立'!$1:$3</definedName>
    <definedName name="_xlnm.Print_Titles" localSheetId="53">'23林耿立(回)'!$1:$2</definedName>
    <definedName name="_xlnm.Print_Titles" localSheetId="55">'24林清輝(回)'!$1:$2</definedName>
    <definedName name="_xlnm.Print_Titles" localSheetId="56">'25陳惠雯'!$1:$3</definedName>
    <definedName name="_xlnm.Print_Titles" localSheetId="57">'25陳惠雯(回)'!$1:$2</definedName>
    <definedName name="_xlnm.Print_Titles" localSheetId="59">'26黃祥芬(回)'!$1:$2</definedName>
    <definedName name="_xlnm.Print_Titles" localSheetId="60">'27張秋政'!$1:$3</definedName>
    <definedName name="_xlnm.Print_Titles" localSheetId="62">'28柯雅芬'!$1:$3</definedName>
    <definedName name="_xlnm.Print_Titles" localSheetId="64">'29曹珮華'!$1:$3</definedName>
    <definedName name="_xlnm.Print_Titles" localSheetId="65">'29曹珮華(回)'!$1:$2</definedName>
    <definedName name="_xlnm.Print_Titles" localSheetId="10">'2柯雅芳'!$1:$3</definedName>
    <definedName name="_xlnm.Print_Titles" localSheetId="11">'2柯雅芳(回)'!$1:$2</definedName>
    <definedName name="_xlnm.Print_Titles" localSheetId="66">'30江鈞綺'!$1:$3</definedName>
    <definedName name="_xlnm.Print_Titles" localSheetId="67">'30江鈞綺(回)'!$1:$2</definedName>
    <definedName name="_xlnm.Print_Titles" localSheetId="68">'31柯棟樑'!$1:$3</definedName>
    <definedName name="_xlnm.Print_Titles" localSheetId="69">'31柯棟樑(回)'!$1:$2</definedName>
    <definedName name="_xlnm.Print_Titles" localSheetId="70">'32黃慧珠'!$1:$3</definedName>
    <definedName name="_xlnm.Print_Titles" localSheetId="72">'33吳敏嘉'!$1:$3</definedName>
    <definedName name="_xlnm.Print_Titles" localSheetId="73">'33吳敏嘉(回)'!$1:$2</definedName>
    <definedName name="_xlnm.Print_Titles" localSheetId="74">'34周漢卿'!$1:$3</definedName>
    <definedName name="_xlnm.Print_Titles" localSheetId="75">'34周漢卿(回)'!$1:$2</definedName>
    <definedName name="_xlnm.Print_Titles" localSheetId="76">'35陳萱語'!$1:$3</definedName>
    <definedName name="_xlnm.Print_Titles" localSheetId="77">'35陳萱語(回)'!$1:$2</definedName>
    <definedName name="_xlnm.Print_Titles" localSheetId="78">'36林恩源'!$1:$3</definedName>
    <definedName name="_xlnm.Print_Titles" localSheetId="79">'36林恩源(回)'!$1:$2</definedName>
    <definedName name="_xlnm.Print_Titles" localSheetId="80">'37陳思帆'!$1:$3</definedName>
    <definedName name="_xlnm.Print_Titles" localSheetId="81">'37陳思帆(回)'!$1:$2</definedName>
    <definedName name="_xlnm.Print_Titles" localSheetId="82">'38林宣彤'!$1:$3</definedName>
    <definedName name="_xlnm.Print_Titles" localSheetId="83">'38林宣彤(回)'!$1:$2</definedName>
    <definedName name="_xlnm.Print_Titles" localSheetId="84">'39趙友志'!$1:$3</definedName>
    <definedName name="_xlnm.Print_Titles" localSheetId="85">'39趙友志(回)'!$1:$2</definedName>
    <definedName name="_xlnm.Print_Titles" localSheetId="12">'3林明震'!$1:$3</definedName>
    <definedName name="_xlnm.Print_Titles" localSheetId="13">'3林明震(回)'!$1:$2</definedName>
    <definedName name="_xlnm.Print_Titles" localSheetId="86">'40王秀菊'!$1:$3</definedName>
    <definedName name="_xlnm.Print_Titles" localSheetId="87">'40王秀菊(回)'!$1:$2</definedName>
    <definedName name="_xlnm.Print_Titles" localSheetId="88">'41黃麗花'!$1:$3</definedName>
    <definedName name="_xlnm.Print_Titles" localSheetId="89">'41黃麗花(回)'!$1:$2</definedName>
    <definedName name="_xlnm.Print_Titles" localSheetId="14">'4林千琳'!$1:$3</definedName>
    <definedName name="_xlnm.Print_Titles" localSheetId="15">'4林千琳(回)'!$1:$2</definedName>
    <definedName name="_xlnm.Print_Titles" localSheetId="16">'5陳宇詩'!$1:$3</definedName>
    <definedName name="_xlnm.Print_Titles" localSheetId="17">'5陳宇詩(回)'!$1:$2</definedName>
    <definedName name="_xlnm.Print_Titles" localSheetId="18">'6游國威'!$1:$3</definedName>
    <definedName name="_xlnm.Print_Titles" localSheetId="19">'6游國威(回)'!$1:$2</definedName>
    <definedName name="_xlnm.Print_Titles" localSheetId="20">'7楊阿粉'!$1:$3</definedName>
    <definedName name="_xlnm.Print_Titles" localSheetId="21">'7楊阿粉(回)'!$1:$2</definedName>
    <definedName name="_xlnm.Print_Titles" localSheetId="22">'8黃子芹'!$1:$3</definedName>
    <definedName name="_xlnm.Print_Titles" localSheetId="23">'8黃子芹(回)'!$1:$2</definedName>
    <definedName name="_xlnm.Print_Titles" localSheetId="24">'9余秀餘'!$1:$3</definedName>
    <definedName name="_xlnm.Print_Titles" localSheetId="25">'9余秀餘(回)'!$1:$2</definedName>
    <definedName name="_xlnm.Print_Titles" localSheetId="6">'表1-1(3)徐國超'!$1:$3</definedName>
    <definedName name="_xlnm.Print_Titles" localSheetId="1">'總表 (2)張秋玟'!$1:$4</definedName>
    <definedName name="_xlnm.Print_Titles" localSheetId="0">'總表(1)蔡惠娟'!$1:$4</definedName>
    <definedName name="分攤比例" localSheetId="1">#REF!</definedName>
    <definedName name="分攤比例" localSheetId="3">#REF!</definedName>
    <definedName name="分攤比例" localSheetId="0">#REF!</definedName>
    <definedName name="分攤比例" localSheetId="2">#REF!</definedName>
    <definedName name="分攤比例">#REF!</definedName>
    <definedName name="期初放款" localSheetId="1">#REF!</definedName>
    <definedName name="期初放款" localSheetId="3">#REF!</definedName>
    <definedName name="期初放款" localSheetId="0">#REF!</definedName>
    <definedName name="期初放款" localSheetId="2">#REF!</definedName>
    <definedName name="期初放款">#REF!</definedName>
    <definedName name="德力1" localSheetId="1">#REF!</definedName>
    <definedName name="德力1" localSheetId="3">#REF!</definedName>
    <definedName name="德力1" localSheetId="0">#REF!</definedName>
    <definedName name="德力1" localSheetId="2">#REF!</definedName>
    <definedName name="德力1">#REF!</definedName>
    <definedName name="德力2" localSheetId="1">#REF!</definedName>
    <definedName name="德力2" localSheetId="3">#REF!</definedName>
    <definedName name="德力2" localSheetId="0">#REF!</definedName>
    <definedName name="德力2" localSheetId="2">#REF!</definedName>
    <definedName name="德力2">#REF!</definedName>
    <definedName name="德力期初" localSheetId="1">#REF!</definedName>
    <definedName name="德力期初" localSheetId="3">#REF!</definedName>
    <definedName name="德力期初" localSheetId="0">#REF!</definedName>
    <definedName name="德力期初" localSheetId="2">#REF!</definedName>
    <definedName name="德力期初">#REF!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14" i="109" l="1"/>
  <c r="J11" i="106"/>
  <c r="E29" i="109"/>
  <c r="D29" i="109"/>
  <c r="C29" i="109"/>
  <c r="E28" i="109"/>
  <c r="D28" i="109"/>
  <c r="C28" i="109"/>
  <c r="E27" i="109"/>
  <c r="D27" i="109"/>
  <c r="C27" i="109"/>
  <c r="D26" i="109"/>
  <c r="C26" i="109"/>
  <c r="D25" i="109"/>
  <c r="C25" i="109"/>
  <c r="E24" i="109"/>
  <c r="D24" i="109"/>
  <c r="C24" i="109"/>
  <c r="E23" i="109"/>
  <c r="D23" i="109"/>
  <c r="C23" i="109"/>
  <c r="E22" i="109"/>
  <c r="D22" i="109"/>
  <c r="C22" i="109"/>
  <c r="E21" i="109"/>
  <c r="D21" i="109"/>
  <c r="C21" i="109"/>
  <c r="E20" i="109"/>
  <c r="D20" i="109"/>
  <c r="C20" i="109"/>
  <c r="E19" i="109"/>
  <c r="D19" i="109"/>
  <c r="C19" i="109"/>
  <c r="E18" i="109"/>
  <c r="D18" i="109"/>
  <c r="C18" i="109"/>
  <c r="E17" i="109"/>
  <c r="D17" i="109"/>
  <c r="C17" i="109"/>
  <c r="E16" i="109"/>
  <c r="D16" i="109"/>
  <c r="C16" i="109"/>
  <c r="E15" i="109"/>
  <c r="D15" i="109"/>
  <c r="C15" i="109"/>
  <c r="D14" i="109"/>
  <c r="C14" i="109"/>
  <c r="E13" i="109"/>
  <c r="D13" i="109"/>
  <c r="C13" i="109"/>
  <c r="E12" i="109"/>
  <c r="D12" i="109"/>
  <c r="C12" i="109"/>
  <c r="D11" i="109"/>
  <c r="C11" i="109"/>
  <c r="E10" i="109"/>
  <c r="D10" i="109"/>
  <c r="C10" i="109"/>
  <c r="E9" i="109"/>
  <c r="D9" i="109"/>
  <c r="C9" i="109"/>
  <c r="E8" i="109"/>
  <c r="D8" i="109"/>
  <c r="C8" i="109"/>
  <c r="E7" i="109"/>
  <c r="D7" i="109"/>
  <c r="C7" i="109"/>
  <c r="E6" i="109"/>
  <c r="D6" i="109"/>
  <c r="C6" i="109"/>
  <c r="E5" i="109"/>
  <c r="D5" i="109"/>
  <c r="C5" i="109"/>
  <c r="C4" i="109"/>
  <c r="F23" i="108"/>
  <c r="D23" i="108"/>
  <c r="F20" i="107"/>
  <c r="C20" i="107"/>
  <c r="F19" i="107"/>
  <c r="C19" i="107"/>
  <c r="F18" i="107"/>
  <c r="C18" i="107"/>
  <c r="F17" i="107"/>
  <c r="C17" i="107"/>
  <c r="F16" i="107"/>
  <c r="C16" i="107"/>
  <c r="F15" i="107"/>
  <c r="C15" i="107"/>
  <c r="F14" i="107"/>
  <c r="C14" i="107"/>
  <c r="F13" i="107"/>
  <c r="C13" i="107"/>
  <c r="F12" i="107"/>
  <c r="C12" i="107"/>
  <c r="F11" i="107"/>
  <c r="C11" i="107"/>
  <c r="F10" i="107"/>
  <c r="D10" i="107"/>
  <c r="D27" i="107" s="1"/>
  <c r="C10" i="107"/>
  <c r="F9" i="107"/>
  <c r="F27" i="107" s="1"/>
  <c r="C9" i="107"/>
  <c r="F8" i="107"/>
  <c r="C8" i="107"/>
  <c r="F7" i="107"/>
  <c r="C7" i="107"/>
  <c r="F6" i="107"/>
  <c r="C6" i="107"/>
  <c r="M46" i="106"/>
  <c r="L46" i="106"/>
  <c r="D46" i="106"/>
  <c r="O30" i="106"/>
  <c r="J30" i="106"/>
  <c r="I30" i="106"/>
  <c r="H30" i="106"/>
  <c r="F30" i="106"/>
  <c r="C30" i="106"/>
  <c r="O29" i="106"/>
  <c r="I29" i="106"/>
  <c r="H29" i="106"/>
  <c r="F29" i="106"/>
  <c r="C29" i="106"/>
  <c r="J28" i="106"/>
  <c r="I28" i="106"/>
  <c r="H28" i="106"/>
  <c r="F28" i="106"/>
  <c r="C28" i="106"/>
  <c r="O27" i="106"/>
  <c r="J27" i="106"/>
  <c r="I27" i="106"/>
  <c r="H27" i="106"/>
  <c r="F27" i="106"/>
  <c r="C27" i="106"/>
  <c r="O26" i="106"/>
  <c r="J26" i="106"/>
  <c r="I26" i="106"/>
  <c r="H26" i="106"/>
  <c r="F26" i="106"/>
  <c r="C26" i="106"/>
  <c r="O25" i="106"/>
  <c r="J25" i="106"/>
  <c r="I25" i="106"/>
  <c r="H25" i="106"/>
  <c r="F25" i="106"/>
  <c r="C25" i="106"/>
  <c r="O24" i="106"/>
  <c r="J24" i="106"/>
  <c r="I24" i="106"/>
  <c r="H24" i="106"/>
  <c r="F24" i="106"/>
  <c r="C24" i="106"/>
  <c r="O23" i="106"/>
  <c r="J23" i="106"/>
  <c r="I23" i="106"/>
  <c r="H23" i="106"/>
  <c r="F23" i="106"/>
  <c r="C23" i="106"/>
  <c r="O22" i="106"/>
  <c r="J22" i="106"/>
  <c r="I22" i="106"/>
  <c r="H22" i="106"/>
  <c r="F22" i="106"/>
  <c r="C22" i="106"/>
  <c r="O21" i="106"/>
  <c r="J21" i="106"/>
  <c r="I21" i="106"/>
  <c r="H21" i="106"/>
  <c r="F21" i="106"/>
  <c r="C21" i="106"/>
  <c r="O20" i="106"/>
  <c r="J20" i="106"/>
  <c r="I20" i="106"/>
  <c r="H20" i="106"/>
  <c r="F20" i="106"/>
  <c r="C20" i="106"/>
  <c r="O19" i="106"/>
  <c r="J19" i="106"/>
  <c r="I19" i="106"/>
  <c r="H19" i="106"/>
  <c r="F19" i="106"/>
  <c r="C19" i="106"/>
  <c r="O18" i="106"/>
  <c r="J18" i="106"/>
  <c r="I18" i="106"/>
  <c r="H18" i="106"/>
  <c r="F18" i="106"/>
  <c r="C18" i="106"/>
  <c r="O17" i="106"/>
  <c r="J17" i="106"/>
  <c r="I17" i="106"/>
  <c r="H17" i="106"/>
  <c r="F17" i="106"/>
  <c r="C17" i="106"/>
  <c r="O16" i="106"/>
  <c r="J16" i="106"/>
  <c r="I16" i="106"/>
  <c r="H16" i="106"/>
  <c r="F16" i="106"/>
  <c r="C16" i="106"/>
  <c r="O15" i="106"/>
  <c r="J15" i="106"/>
  <c r="I15" i="106"/>
  <c r="H15" i="106"/>
  <c r="F15" i="106"/>
  <c r="C15" i="106"/>
  <c r="O14" i="106"/>
  <c r="J14" i="106"/>
  <c r="I14" i="106"/>
  <c r="H14" i="106"/>
  <c r="F14" i="106"/>
  <c r="C14" i="106"/>
  <c r="O13" i="106"/>
  <c r="J13" i="106"/>
  <c r="I13" i="106"/>
  <c r="H13" i="106"/>
  <c r="F13" i="106"/>
  <c r="C13" i="106"/>
  <c r="J12" i="106"/>
  <c r="I12" i="106"/>
  <c r="H12" i="106"/>
  <c r="F12" i="106"/>
  <c r="C12" i="106"/>
  <c r="I11" i="106"/>
  <c r="H11" i="106"/>
  <c r="F11" i="106"/>
  <c r="C11" i="106"/>
  <c r="J10" i="106"/>
  <c r="I10" i="106"/>
  <c r="H10" i="106"/>
  <c r="F10" i="106"/>
  <c r="C10" i="106"/>
  <c r="O9" i="106"/>
  <c r="I9" i="106"/>
  <c r="H9" i="106"/>
  <c r="F9" i="106"/>
  <c r="C9" i="106"/>
  <c r="J8" i="106"/>
  <c r="I8" i="106"/>
  <c r="H8" i="106"/>
  <c r="F8" i="106"/>
  <c r="C8" i="106"/>
  <c r="O7" i="106"/>
  <c r="J7" i="106"/>
  <c r="I7" i="106"/>
  <c r="H7" i="106"/>
  <c r="F7" i="106"/>
  <c r="C7" i="106"/>
  <c r="O6" i="106"/>
  <c r="J6" i="106"/>
  <c r="I6" i="106"/>
  <c r="H6" i="106"/>
  <c r="F6" i="106"/>
  <c r="C6" i="106"/>
  <c r="H5" i="106"/>
  <c r="F5" i="106"/>
  <c r="F46" i="106" l="1"/>
  <c r="J29" i="106"/>
  <c r="J46" i="106" s="1"/>
  <c r="I46" i="106"/>
  <c r="H46" i="106"/>
  <c r="O46" i="106"/>
  <c r="E122" i="90" l="1"/>
  <c r="C21" i="89"/>
  <c r="E200" i="83"/>
  <c r="C70" i="76" l="1"/>
  <c r="E681" i="75" l="1"/>
  <c r="C49" i="74"/>
  <c r="E297" i="73"/>
  <c r="G45" i="72"/>
  <c r="C45" i="72"/>
  <c r="H9" i="54" l="1"/>
  <c r="C26" i="54"/>
  <c r="E122" i="66"/>
  <c r="E1536" i="40"/>
  <c r="G6" i="69"/>
  <c r="C6" i="69"/>
  <c r="C8" i="68"/>
  <c r="C76" i="43"/>
  <c r="C14" i="7" l="1"/>
  <c r="E106" i="104" l="1"/>
  <c r="E88" i="102" l="1"/>
  <c r="C9" i="101"/>
  <c r="E81" i="100" l="1"/>
  <c r="C8" i="99"/>
  <c r="E83" i="98" l="1"/>
  <c r="C11" i="97"/>
  <c r="E162" i="96" l="1"/>
  <c r="C42" i="95"/>
  <c r="E174" i="94" l="1"/>
  <c r="C66" i="93"/>
  <c r="E29" i="87" l="1"/>
  <c r="C8" i="86"/>
  <c r="E38" i="85" l="1"/>
  <c r="G9" i="84"/>
  <c r="C9" i="84"/>
  <c r="C26" i="82" l="1"/>
  <c r="E101" i="81" l="1"/>
  <c r="C13" i="80"/>
  <c r="H12" i="80"/>
  <c r="E130" i="79" l="1"/>
  <c r="C13" i="78"/>
  <c r="E266" i="77" l="1"/>
  <c r="G70" i="76"/>
  <c r="H4" i="72" l="1"/>
  <c r="H5" i="72"/>
  <c r="H6" i="72"/>
  <c r="H7" i="72"/>
  <c r="H8" i="72"/>
  <c r="H9" i="72"/>
  <c r="H10" i="72"/>
  <c r="H11" i="72"/>
  <c r="H12" i="72"/>
  <c r="H13" i="72"/>
  <c r="H14" i="72"/>
  <c r="H15" i="72"/>
  <c r="H16" i="72"/>
  <c r="H17" i="72"/>
  <c r="H18" i="72"/>
  <c r="H19" i="72"/>
  <c r="H20" i="72"/>
  <c r="H21" i="72"/>
  <c r="H22" i="72"/>
  <c r="H23" i="72"/>
  <c r="H24" i="72"/>
  <c r="H25" i="72"/>
  <c r="H26" i="72"/>
  <c r="H27" i="72"/>
  <c r="H28" i="72"/>
  <c r="H29" i="72"/>
  <c r="H30" i="72"/>
  <c r="H31" i="72"/>
  <c r="H32" i="72"/>
  <c r="H33" i="72"/>
  <c r="H34" i="72"/>
  <c r="H35" i="72"/>
  <c r="H36" i="72"/>
  <c r="H37" i="72"/>
  <c r="H38" i="72"/>
  <c r="H39" i="72"/>
  <c r="H40" i="72"/>
  <c r="H41" i="72"/>
  <c r="H42" i="72"/>
  <c r="H43" i="72"/>
  <c r="H44" i="72"/>
  <c r="E264" i="67" l="1"/>
  <c r="XFD7" i="67"/>
  <c r="H25" i="11" l="1"/>
  <c r="E69" i="32" l="1"/>
  <c r="E178" i="45"/>
  <c r="E61" i="8"/>
  <c r="E78" i="4"/>
  <c r="E570" i="12"/>
  <c r="E675" i="62"/>
  <c r="E205" i="60"/>
  <c r="E49" i="36" l="1"/>
  <c r="E31" i="25" l="1"/>
  <c r="E229" i="23"/>
  <c r="E155" i="16"/>
  <c r="E76" i="30"/>
  <c r="E46" i="50"/>
  <c r="E75" i="18"/>
  <c r="E118" i="6"/>
  <c r="E136" i="35"/>
  <c r="E55" i="21"/>
  <c r="E175" i="29"/>
  <c r="E180" i="19"/>
  <c r="E187" i="59" l="1"/>
  <c r="E674" i="62"/>
  <c r="E63" i="58" l="1"/>
  <c r="E204" i="60"/>
  <c r="E177" i="45" l="1"/>
  <c r="E23" i="14"/>
  <c r="H5" i="5"/>
  <c r="G9" i="37"/>
  <c r="C47" i="34" l="1"/>
  <c r="H35" i="24"/>
  <c r="H31" i="24"/>
  <c r="H27" i="24"/>
  <c r="H24" i="24"/>
  <c r="H23" i="24"/>
  <c r="H21" i="24"/>
  <c r="H4" i="20"/>
  <c r="H10" i="17"/>
  <c r="H6" i="17"/>
  <c r="H5" i="17"/>
  <c r="E154" i="16"/>
  <c r="H32" i="15"/>
  <c r="H30" i="15"/>
  <c r="H26" i="15"/>
  <c r="H12" i="15"/>
  <c r="H11" i="15"/>
  <c r="H10" i="15"/>
  <c r="H9" i="15"/>
  <c r="G12" i="17" l="1"/>
  <c r="C334" i="61" l="1"/>
  <c r="E45" i="50"/>
  <c r="E75" i="30"/>
  <c r="E179" i="19"/>
  <c r="E181" i="19" s="1"/>
  <c r="E676" i="62" l="1"/>
  <c r="H4" i="61" l="1"/>
  <c r="H5" i="61"/>
  <c r="H7" i="61"/>
  <c r="H8" i="61"/>
  <c r="H9" i="61"/>
  <c r="H10" i="61"/>
  <c r="H14" i="61"/>
  <c r="H16" i="61"/>
  <c r="H17" i="61"/>
  <c r="H18" i="61"/>
  <c r="H21" i="61"/>
  <c r="H23" i="61"/>
  <c r="H29" i="61"/>
  <c r="H31" i="61"/>
  <c r="H32" i="61"/>
  <c r="H35" i="61"/>
  <c r="G33" i="53" l="1"/>
  <c r="H31" i="53"/>
  <c r="H25" i="53"/>
  <c r="H23" i="53" l="1"/>
  <c r="H18" i="53"/>
  <c r="H17" i="53"/>
  <c r="H7" i="53"/>
  <c r="H4" i="53"/>
  <c r="C33" i="53" l="1"/>
  <c r="E206" i="60" l="1"/>
  <c r="E188" i="59"/>
  <c r="E189" i="59" l="1"/>
  <c r="H17" i="49"/>
  <c r="H16" i="49"/>
  <c r="H15" i="49"/>
  <c r="H12" i="49"/>
  <c r="H9" i="49"/>
  <c r="H6" i="49"/>
  <c r="H5" i="49"/>
  <c r="H11" i="49"/>
  <c r="H10" i="49"/>
  <c r="H8" i="49"/>
  <c r="H7" i="49"/>
  <c r="E36" i="51"/>
  <c r="G10" i="48"/>
  <c r="H4" i="48"/>
  <c r="H6" i="48"/>
  <c r="H7" i="48"/>
  <c r="H9" i="48"/>
  <c r="C10" i="48" l="1"/>
  <c r="E29" i="57"/>
  <c r="E135" i="35" l="1"/>
  <c r="E49" i="10"/>
  <c r="E117" i="6"/>
  <c r="E77" i="4"/>
  <c r="E68" i="32"/>
  <c r="E228" i="23"/>
  <c r="E54" i="21"/>
  <c r="E30" i="25"/>
  <c r="E174" i="29"/>
  <c r="E176" i="29" s="1"/>
  <c r="E30" i="57"/>
  <c r="C14" i="55"/>
  <c r="G14" i="55"/>
  <c r="H13" i="55"/>
  <c r="H12" i="55"/>
  <c r="H11" i="55"/>
  <c r="H10" i="55"/>
  <c r="H9" i="55"/>
  <c r="E31" i="57" l="1"/>
  <c r="H8" i="55"/>
  <c r="H7" i="55"/>
  <c r="H6" i="55" l="1"/>
  <c r="H5" i="55"/>
  <c r="E50" i="36" l="1"/>
  <c r="E65" i="58" l="1"/>
  <c r="E35" i="51" l="1"/>
  <c r="E569" i="12"/>
  <c r="C14" i="56"/>
  <c r="H6" i="56"/>
  <c r="H5" i="56"/>
  <c r="H4" i="56"/>
  <c r="H4" i="55" l="1"/>
  <c r="H4" i="49"/>
  <c r="H5" i="53"/>
  <c r="E37" i="51"/>
  <c r="C39" i="49" l="1"/>
  <c r="E47" i="50" l="1"/>
  <c r="E74" i="18" l="1"/>
  <c r="H14" i="44" l="1"/>
  <c r="H13" i="44"/>
  <c r="H6" i="44"/>
  <c r="H5" i="44"/>
  <c r="H4" i="44"/>
  <c r="C43" i="44"/>
  <c r="E179" i="45" l="1"/>
  <c r="E70" i="32" l="1"/>
  <c r="E71" i="32" s="1"/>
  <c r="E60" i="8" l="1"/>
  <c r="H9" i="11" l="1"/>
  <c r="E25" i="14" l="1"/>
  <c r="E50" i="10"/>
  <c r="E62" i="8"/>
  <c r="E119" i="6"/>
  <c r="E77" i="30" l="1"/>
  <c r="E32" i="25"/>
  <c r="E51" i="10" l="1"/>
  <c r="E56" i="21" l="1"/>
  <c r="E76" i="18"/>
  <c r="H14" i="28" l="1"/>
  <c r="H24" i="15"/>
  <c r="H8" i="22" l="1"/>
  <c r="H5" i="31"/>
  <c r="H4" i="31"/>
  <c r="E137" i="35" l="1"/>
  <c r="E571" i="12" l="1"/>
  <c r="C18" i="20" l="1"/>
  <c r="C195" i="11" l="1"/>
  <c r="H6" i="37" l="1"/>
  <c r="H4" i="37"/>
  <c r="H7" i="37"/>
  <c r="C23" i="37"/>
  <c r="C9" i="37"/>
  <c r="E51" i="36" l="1"/>
  <c r="H10" i="33"/>
  <c r="H9" i="33"/>
  <c r="H21" i="28" l="1"/>
  <c r="H11" i="17"/>
  <c r="H31" i="15"/>
  <c r="H29" i="15"/>
  <c r="H28" i="15"/>
  <c r="H27" i="15"/>
  <c r="H25" i="15"/>
  <c r="H21" i="15"/>
  <c r="H20" i="15"/>
  <c r="H19" i="15"/>
  <c r="H16" i="15"/>
  <c r="H15" i="15"/>
  <c r="H14" i="15"/>
  <c r="H7" i="15"/>
  <c r="H6" i="15"/>
  <c r="H5" i="15"/>
  <c r="H5" i="13" l="1"/>
  <c r="H192" i="11"/>
  <c r="H188" i="11"/>
  <c r="H187" i="11"/>
  <c r="H186" i="11"/>
  <c r="H185" i="11"/>
  <c r="H182" i="11"/>
  <c r="H180" i="11" l="1"/>
  <c r="H178" i="11"/>
  <c r="H177" i="11"/>
  <c r="H175" i="11"/>
  <c r="H174" i="11"/>
  <c r="H172" i="11"/>
  <c r="H171" i="11"/>
  <c r="H168" i="11"/>
  <c r="H167" i="11"/>
  <c r="H160" i="11" l="1"/>
  <c r="H158" i="11"/>
  <c r="H157" i="11"/>
  <c r="H155" i="11"/>
  <c r="H149" i="11"/>
  <c r="H142" i="11"/>
  <c r="H140" i="11"/>
  <c r="H138" i="11"/>
  <c r="H136" i="11"/>
  <c r="H135" i="11"/>
  <c r="H132" i="11"/>
  <c r="H125" i="11"/>
  <c r="H119" i="11"/>
  <c r="H109" i="11"/>
  <c r="H105" i="11"/>
  <c r="H101" i="11"/>
  <c r="H102" i="11"/>
  <c r="H100" i="11"/>
  <c r="H99" i="11"/>
  <c r="H94" i="11"/>
  <c r="H93" i="11"/>
  <c r="H89" i="11"/>
  <c r="H88" i="11"/>
  <c r="H87" i="11"/>
  <c r="H86" i="11"/>
  <c r="H92" i="11"/>
  <c r="H113" i="11"/>
  <c r="H112" i="11"/>
  <c r="H108" i="11"/>
  <c r="C9" i="13" l="1"/>
  <c r="C10" i="9"/>
  <c r="C21" i="5"/>
  <c r="C24" i="3"/>
  <c r="C12" i="33"/>
  <c r="C10" i="31"/>
  <c r="C22" i="28"/>
  <c r="C6" i="26"/>
  <c r="C36" i="24"/>
  <c r="C11" i="22"/>
  <c r="C12" i="17"/>
  <c r="C33" i="15"/>
  <c r="E230" i="23" l="1"/>
  <c r="E156" i="16"/>
  <c r="H91" i="11"/>
  <c r="H84" i="11"/>
  <c r="H76" i="11"/>
  <c r="H75" i="11"/>
  <c r="H72" i="11"/>
  <c r="H69" i="11"/>
  <c r="H67" i="11"/>
  <c r="H66" i="11"/>
  <c r="H63" i="11"/>
  <c r="H57" i="11"/>
  <c r="H53" i="11"/>
  <c r="H52" i="11"/>
  <c r="H42" i="11"/>
  <c r="E79" i="4" l="1"/>
  <c r="H6" i="28" l="1"/>
  <c r="H5" i="28"/>
  <c r="H4" i="26"/>
  <c r="H13" i="24" l="1"/>
  <c r="H4" i="24"/>
  <c r="H7" i="22"/>
  <c r="H6" i="22"/>
  <c r="H5" i="22"/>
  <c r="H4" i="22"/>
  <c r="H12" i="20"/>
  <c r="H8" i="20"/>
  <c r="H9" i="20"/>
  <c r="H5" i="20"/>
  <c r="H4" i="17"/>
  <c r="H4" i="15"/>
  <c r="H34" i="11" l="1"/>
  <c r="H32" i="11"/>
  <c r="H40" i="11"/>
  <c r="H37" i="11"/>
  <c r="H31" i="11"/>
  <c r="H30" i="11"/>
  <c r="H29" i="11"/>
  <c r="H28" i="11"/>
  <c r="H26" i="11"/>
  <c r="H24" i="11" l="1"/>
  <c r="H23" i="11"/>
  <c r="H21" i="11"/>
  <c r="H12" i="11"/>
  <c r="H10" i="11"/>
  <c r="H46" i="11"/>
  <c r="H19" i="11" l="1"/>
  <c r="H16" i="11"/>
  <c r="H6" i="11"/>
  <c r="H8" i="11"/>
  <c r="H4" i="13" l="1"/>
  <c r="H7" i="9"/>
  <c r="H5" i="9"/>
  <c r="H4" i="9"/>
  <c r="H13" i="7" l="1"/>
  <c r="H12" i="7"/>
  <c r="H17" i="5"/>
  <c r="H16" i="5"/>
  <c r="H15" i="5"/>
  <c r="H14" i="5"/>
  <c r="H12" i="5"/>
  <c r="H11" i="5"/>
  <c r="H19" i="3"/>
  <c r="H18" i="3"/>
  <c r="H21" i="3"/>
  <c r="H23" i="3"/>
  <c r="H8" i="5"/>
  <c r="H7" i="5"/>
  <c r="H6" i="5"/>
  <c r="H7" i="3"/>
  <c r="H10" i="5"/>
  <c r="H4" i="5"/>
  <c r="H19" i="5"/>
</calcChain>
</file>

<file path=xl/comments1.xml><?xml version="1.0" encoding="utf-8"?>
<comments xmlns="http://schemas.openxmlformats.org/spreadsheetml/2006/main">
  <authors>
    <author>user</author>
  </authors>
  <commentList>
    <comment ref="A25"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<sst xmlns="http://schemas.openxmlformats.org/spreadsheetml/2006/main" count="24467" uniqueCount="9492">
  <si>
    <t>編號</t>
  </si>
  <si>
    <t>日期</t>
    <phoneticPr fontId="2" type="noConversion"/>
  </si>
  <si>
    <t>卷證出處</t>
    <phoneticPr fontId="2" type="noConversion"/>
  </si>
  <si>
    <t>103/10/01</t>
  </si>
  <si>
    <t>103/11/11</t>
  </si>
  <si>
    <t>103/11/12</t>
  </si>
  <si>
    <t>103/11/20</t>
  </si>
  <si>
    <t>103/12/18</t>
  </si>
  <si>
    <t>103/12/26</t>
  </si>
  <si>
    <t>104/01/13</t>
  </si>
  <si>
    <t>104/01/23</t>
  </si>
  <si>
    <t>104/01/26</t>
  </si>
  <si>
    <t>104/03/06</t>
  </si>
  <si>
    <t>104/03/12</t>
  </si>
  <si>
    <t>104/04/13</t>
  </si>
  <si>
    <t>104/04/23</t>
  </si>
  <si>
    <t>103/10/21</t>
  </si>
  <si>
    <t>104/02/17</t>
  </si>
  <si>
    <t>104/01/19</t>
  </si>
  <si>
    <t>104/04/22</t>
  </si>
  <si>
    <t>104/05/22</t>
  </si>
  <si>
    <t>匯出帳戶</t>
    <phoneticPr fontId="2" type="noConversion"/>
  </si>
  <si>
    <t>匯入帳戶</t>
    <phoneticPr fontId="2" type="noConversion"/>
  </si>
  <si>
    <t>A14P103</t>
    <phoneticPr fontId="2" type="noConversion"/>
  </si>
  <si>
    <t>A14P104</t>
    <phoneticPr fontId="2" type="noConversion"/>
  </si>
  <si>
    <t>約定書及本票</t>
    <phoneticPr fontId="2" type="noConversion"/>
  </si>
  <si>
    <t>A14P105</t>
    <phoneticPr fontId="2" type="noConversion"/>
  </si>
  <si>
    <t>A14P107</t>
    <phoneticPr fontId="2" type="noConversion"/>
  </si>
  <si>
    <t>A14P108</t>
    <phoneticPr fontId="2" type="noConversion"/>
  </si>
  <si>
    <t>A14P112</t>
    <phoneticPr fontId="2" type="noConversion"/>
  </si>
  <si>
    <t>本票（A14P118）</t>
  </si>
  <si>
    <t>A14P121</t>
  </si>
  <si>
    <t>A14P122</t>
  </si>
  <si>
    <t>A14P123</t>
  </si>
  <si>
    <t>A14P124</t>
  </si>
  <si>
    <t>相關簡訊</t>
    <phoneticPr fontId="2" type="noConversion"/>
  </si>
  <si>
    <t>A16P40
(告證19-1)</t>
    <phoneticPr fontId="2" type="noConversion"/>
  </si>
  <si>
    <t>A16P42
(告證19-3)</t>
    <phoneticPr fontId="2" type="noConversion"/>
  </si>
  <si>
    <t>A16P41-42
(告證19-2)
(告證19-3)</t>
    <phoneticPr fontId="2" type="noConversion"/>
  </si>
  <si>
    <t>A16P43
(告證19-4)</t>
    <phoneticPr fontId="2" type="noConversion"/>
  </si>
  <si>
    <t>月利率</t>
    <phoneticPr fontId="2" type="noConversion"/>
  </si>
  <si>
    <t>計算</t>
    <phoneticPr fontId="2" type="noConversion"/>
  </si>
  <si>
    <t>103/10/31</t>
  </si>
  <si>
    <t>103/11/17</t>
  </si>
  <si>
    <t>103/11/25</t>
  </si>
  <si>
    <t>103/12/16</t>
  </si>
  <si>
    <t>103/12/22</t>
  </si>
  <si>
    <t>104/01/16</t>
  </si>
  <si>
    <t>104/02/02</t>
  </si>
  <si>
    <t>104/02/06</t>
  </si>
  <si>
    <t>104/02/16</t>
  </si>
  <si>
    <t>104/02/24</t>
  </si>
  <si>
    <t>104/03/02</t>
  </si>
  <si>
    <t>104/03/03</t>
  </si>
  <si>
    <t>104/03/05</t>
  </si>
  <si>
    <t>104/03/11</t>
  </si>
  <si>
    <t>104/03/16</t>
  </si>
  <si>
    <t>104/03/18</t>
  </si>
  <si>
    <t>104/03/23</t>
  </si>
  <si>
    <t>104/04/07</t>
  </si>
  <si>
    <t>104/04/16</t>
  </si>
  <si>
    <t>104/04/20</t>
  </si>
  <si>
    <t>104/04/21</t>
  </si>
  <si>
    <t>104/05/06</t>
  </si>
  <si>
    <t>104/05/13</t>
  </si>
  <si>
    <t>104/05/18</t>
  </si>
  <si>
    <t>104/05/20</t>
  </si>
  <si>
    <t>104/05/25</t>
  </si>
  <si>
    <t>104/06/08</t>
  </si>
  <si>
    <t>104/06/15</t>
  </si>
  <si>
    <t>104/06/16</t>
  </si>
  <si>
    <t>104/06/26</t>
  </si>
  <si>
    <t>104/07/03</t>
  </si>
  <si>
    <t>104/07/06</t>
  </si>
  <si>
    <t>104/07/09</t>
  </si>
  <si>
    <t>104/07/13</t>
  </si>
  <si>
    <t>104/07/14</t>
  </si>
  <si>
    <t>104/07/16</t>
  </si>
  <si>
    <t>104/07/22</t>
  </si>
  <si>
    <t>104/07/24</t>
  </si>
  <si>
    <t>104/08/06</t>
  </si>
  <si>
    <t>104/08/24</t>
  </si>
  <si>
    <t>104/09/04</t>
  </si>
  <si>
    <t>日期</t>
    <phoneticPr fontId="2" type="noConversion"/>
  </si>
  <si>
    <t>金額</t>
    <phoneticPr fontId="2" type="noConversion"/>
  </si>
  <si>
    <t>蔡惠娟
華南銀東湖分行
134200359246</t>
  </si>
  <si>
    <t>A14P120</t>
    <phoneticPr fontId="2" type="noConversion"/>
  </si>
  <si>
    <t>蔡惠娟
華南銀東湖分行
134200359246</t>
    <phoneticPr fontId="2" type="noConversion"/>
  </si>
  <si>
    <t>A14P125</t>
  </si>
  <si>
    <t>103/09/30</t>
  </si>
  <si>
    <t>103/11/03</t>
  </si>
  <si>
    <t>103/11/10</t>
  </si>
  <si>
    <t>103/12/08</t>
  </si>
  <si>
    <t>104/03/24</t>
  </si>
  <si>
    <t>104/04/15</t>
  </si>
  <si>
    <t>104/05/05</t>
  </si>
  <si>
    <t>A14P127</t>
    <phoneticPr fontId="2" type="noConversion"/>
  </si>
  <si>
    <t>A14P128</t>
  </si>
  <si>
    <t>A14P129</t>
  </si>
  <si>
    <t>A14P130</t>
  </si>
  <si>
    <t>A14P131</t>
  </si>
  <si>
    <t>A14P132</t>
  </si>
  <si>
    <t>A14P133</t>
  </si>
  <si>
    <t>A14P134</t>
  </si>
  <si>
    <t>A14P135</t>
  </si>
  <si>
    <t>=20,000/
1,000,000</t>
    <phoneticPr fontId="2" type="noConversion"/>
  </si>
  <si>
    <t>本票
（A14P113）</t>
    <phoneticPr fontId="2" type="noConversion"/>
  </si>
  <si>
    <t>本票
（A14P114）</t>
    <phoneticPr fontId="2" type="noConversion"/>
  </si>
  <si>
    <t>本票
（A14P117）</t>
    <phoneticPr fontId="2" type="noConversion"/>
  </si>
  <si>
    <t>本票
（A14P116）</t>
    <phoneticPr fontId="2" type="noConversion"/>
  </si>
  <si>
    <t>本票
（A14P115）</t>
    <phoneticPr fontId="2" type="noConversion"/>
  </si>
  <si>
    <t>約定書
(A14P136)
本票
(A14P138)</t>
    <phoneticPr fontId="2" type="noConversion"/>
  </si>
  <si>
    <t>=4,000/
200,000</t>
    <phoneticPr fontId="2" type="noConversion"/>
  </si>
  <si>
    <t>約定書
(A14P137)
本票
(A14P142)</t>
    <phoneticPr fontId="2" type="noConversion"/>
  </si>
  <si>
    <t>本票
(A14P139)</t>
    <phoneticPr fontId="2" type="noConversion"/>
  </si>
  <si>
    <t>本票
(A14P140)</t>
  </si>
  <si>
    <t>本票
(A14P141)</t>
  </si>
  <si>
    <t>A14P145</t>
    <phoneticPr fontId="2" type="noConversion"/>
  </si>
  <si>
    <t>103/10/28</t>
  </si>
  <si>
    <t>103/11/26</t>
  </si>
  <si>
    <t>103/12/01</t>
  </si>
  <si>
    <t>103/12/02</t>
  </si>
  <si>
    <t>103/12/29</t>
  </si>
  <si>
    <t>103/12/31</t>
  </si>
  <si>
    <t>104/01/05</t>
  </si>
  <si>
    <t>104/01/12</t>
  </si>
  <si>
    <t>104/01/29</t>
  </si>
  <si>
    <t>104/02/13</t>
  </si>
  <si>
    <t>104/03/13</t>
  </si>
  <si>
    <t>104/03/30</t>
  </si>
  <si>
    <t>104/04/02</t>
  </si>
  <si>
    <t>104/04/30</t>
  </si>
  <si>
    <t>104/05/04</t>
  </si>
  <si>
    <t>104/05/12</t>
  </si>
  <si>
    <t>104/06/01</t>
  </si>
  <si>
    <t>104/06/02</t>
  </si>
  <si>
    <t>104/06/03</t>
  </si>
  <si>
    <t>104/06/05</t>
  </si>
  <si>
    <t>104/06/11</t>
  </si>
  <si>
    <t>104/07/07</t>
  </si>
  <si>
    <t>104/07/15</t>
  </si>
  <si>
    <t>104/08/05</t>
  </si>
  <si>
    <t>104/08/10</t>
  </si>
  <si>
    <t>104/08/13</t>
  </si>
  <si>
    <t>104/08/21</t>
  </si>
  <si>
    <t>104/11/06</t>
  </si>
  <si>
    <t>105/05/26</t>
  </si>
  <si>
    <t>105/07/05</t>
  </si>
  <si>
    <t>105/07/26</t>
  </si>
  <si>
    <t>105/08/08</t>
  </si>
  <si>
    <t>105/08/15</t>
  </si>
  <si>
    <t>105/09/06</t>
  </si>
  <si>
    <t>105/09/10</t>
  </si>
  <si>
    <t>卷證出處</t>
    <phoneticPr fontId="2" type="noConversion"/>
  </si>
  <si>
    <t>A14P144</t>
    <phoneticPr fontId="2" type="noConversion"/>
  </si>
  <si>
    <t>103/11/21</t>
    <phoneticPr fontId="2" type="noConversion"/>
  </si>
  <si>
    <t>=(15,000/
200,000)/
40*30</t>
    <phoneticPr fontId="2" type="noConversion"/>
  </si>
  <si>
    <t>=(7,000/
100,000)/
50*30</t>
    <phoneticPr fontId="2" type="noConversion"/>
  </si>
  <si>
    <t>=(7,000/
100,000)/
58*30</t>
    <phoneticPr fontId="2" type="noConversion"/>
  </si>
  <si>
    <t>=(8,000/
100,000)/
58*30</t>
    <phoneticPr fontId="2" type="noConversion"/>
  </si>
  <si>
    <t>=(3,000/
50,000)/
22*30</t>
    <phoneticPr fontId="2" type="noConversion"/>
  </si>
  <si>
    <t>=20,000/
200,000</t>
    <phoneticPr fontId="2" type="noConversion"/>
  </si>
  <si>
    <t>=(2,500/
50,000)
/28*30</t>
    <phoneticPr fontId="2" type="noConversion"/>
  </si>
  <si>
    <t>=(5,000/
50,000)/
63*30</t>
    <phoneticPr fontId="2" type="noConversion"/>
  </si>
  <si>
    <t>=12,000/
200,000</t>
    <phoneticPr fontId="2" type="noConversion"/>
  </si>
  <si>
    <t>=6,000/
100,000</t>
    <phoneticPr fontId="2" type="noConversion"/>
  </si>
  <si>
    <t>備註</t>
    <phoneticPr fontId="2" type="noConversion"/>
  </si>
  <si>
    <t>=3,000/
50,000/
36*30</t>
    <phoneticPr fontId="2" type="noConversion"/>
  </si>
  <si>
    <t>103/10/15</t>
  </si>
  <si>
    <t>104/01/20</t>
  </si>
  <si>
    <t>104/01/22</t>
  </si>
  <si>
    <t>104/03/27</t>
  </si>
  <si>
    <t>104/04/28</t>
  </si>
  <si>
    <t>A14P151</t>
    <phoneticPr fontId="2" type="noConversion"/>
  </si>
  <si>
    <t>A14P152</t>
  </si>
  <si>
    <t>A14P152</t>
    <phoneticPr fontId="2" type="noConversion"/>
  </si>
  <si>
    <t>A14P153</t>
  </si>
  <si>
    <t>104/04/27</t>
  </si>
  <si>
    <t>本票
（A14P156）</t>
    <phoneticPr fontId="2" type="noConversion"/>
  </si>
  <si>
    <t>104/03/17</t>
  </si>
  <si>
    <t>104/04/17</t>
  </si>
  <si>
    <t>104/05/15</t>
  </si>
  <si>
    <t>104/05/27</t>
  </si>
  <si>
    <t>104/06/17</t>
  </si>
  <si>
    <t>104/07/17</t>
  </si>
  <si>
    <t>104/07/30</t>
  </si>
  <si>
    <t>A14P151</t>
    <phoneticPr fontId="2" type="noConversion"/>
  </si>
  <si>
    <t>A14P154</t>
  </si>
  <si>
    <t>A14P155</t>
  </si>
  <si>
    <t>104/03/27</t>
    <phoneticPr fontId="2" type="noConversion"/>
  </si>
  <si>
    <t>=8,000/
100,000</t>
    <phoneticPr fontId="2" type="noConversion"/>
  </si>
  <si>
    <t>=10,000/100,000</t>
    <phoneticPr fontId="2" type="noConversion"/>
  </si>
  <si>
    <t>104/01/09</t>
  </si>
  <si>
    <t>A14P157</t>
    <phoneticPr fontId="2" type="noConversion"/>
  </si>
  <si>
    <t>A14P158</t>
  </si>
  <si>
    <t>A14P159</t>
  </si>
  <si>
    <t>A14P160</t>
    <phoneticPr fontId="2" type="noConversion"/>
  </si>
  <si>
    <t>本票
（A14P161）</t>
    <phoneticPr fontId="2" type="noConversion"/>
  </si>
  <si>
    <t>本票
（A14P162）</t>
  </si>
  <si>
    <t>本票
（A14P163）</t>
  </si>
  <si>
    <t>本票
（A14P164）</t>
    <phoneticPr fontId="2" type="noConversion"/>
  </si>
  <si>
    <t>A14P167</t>
  </si>
  <si>
    <t>A14P167</t>
    <phoneticPr fontId="2" type="noConversion"/>
  </si>
  <si>
    <t>A14P168</t>
  </si>
  <si>
    <t>A14P168</t>
    <phoneticPr fontId="2" type="noConversion"/>
  </si>
  <si>
    <t>104/03/04</t>
  </si>
  <si>
    <t>104/04/24</t>
  </si>
  <si>
    <t>104/06/10</t>
  </si>
  <si>
    <t>104/07/31</t>
  </si>
  <si>
    <t>104/08/11</t>
  </si>
  <si>
    <t>104/09/01</t>
  </si>
  <si>
    <t>105/09/02</t>
  </si>
  <si>
    <t>A14P165</t>
    <phoneticPr fontId="2" type="noConversion"/>
  </si>
  <si>
    <t>A14P166</t>
  </si>
  <si>
    <t>A14P169</t>
  </si>
  <si>
    <t>A14P170</t>
  </si>
  <si>
    <t>A14P171</t>
  </si>
  <si>
    <t>A14P172</t>
  </si>
  <si>
    <t>A14P173</t>
  </si>
  <si>
    <t>A14P174</t>
  </si>
  <si>
    <t>A14P175</t>
  </si>
  <si>
    <t>A14P176</t>
  </si>
  <si>
    <r>
      <t xml:space="preserve">￭104年03月26日：
</t>
    </r>
    <r>
      <rPr>
        <sz val="10"/>
        <color theme="1"/>
        <rFont val="標楷體"/>
        <family val="4"/>
        <charset val="136"/>
      </rPr>
      <t>蔡惠娟：「那我會排些價差給妳，排點短線的，我來處理喔」
林雅琪：「傳給姐姐後收8000元還有嗎？」
蔡惠娟：「妳可接嗎？」、「額度在我這裡，妳可接？」
林雅琪：「先10萬好嗎？有一筆小錢回來」
蔡惠娟：「OK，轉好告知」</t>
    </r>
    <phoneticPr fontId="2" type="noConversion"/>
  </si>
  <si>
    <r>
      <rPr>
        <b/>
        <sz val="10"/>
        <color theme="1"/>
        <rFont val="標楷體"/>
        <family val="4"/>
        <charset val="136"/>
      </rPr>
      <t>￭104年04月22日：</t>
    </r>
    <r>
      <rPr>
        <sz val="10"/>
        <color theme="1"/>
        <rFont val="標楷體"/>
        <family val="4"/>
        <charset val="136"/>
      </rPr>
      <t xml:space="preserve">
蔡惠娟：「雅琪：前天請姐姐傳的10後+1案，特優，妳可賺？從沒這麼優的」
林雅琪：「我正在算錢，現在手邊沒錢，最快下週一才有一筆錢進來」
</t>
    </r>
    <r>
      <rPr>
        <b/>
        <sz val="10"/>
        <color theme="1"/>
        <rFont val="標楷體"/>
        <family val="4"/>
        <charset val="136"/>
      </rPr>
      <t>￭104年04月25日：</t>
    </r>
    <r>
      <rPr>
        <sz val="10"/>
        <color theme="1"/>
        <rFont val="標楷體"/>
        <family val="4"/>
        <charset val="136"/>
      </rPr>
      <t xml:space="preserve">
蔡惠娟：「雅琪：+1的大概會接幾組？週一還有一個6會收入喔」
林雅琪：「2~3組喔！」
蔡惠娟：「OK」、「是週一進？明天先入6給妳，可以核算多運用，能多賺就賺，+1的額度可以排的時機不多見」
</t>
    </r>
    <r>
      <rPr>
        <b/>
        <sz val="10"/>
        <color theme="1"/>
        <rFont val="標楷體"/>
        <family val="4"/>
        <charset val="136"/>
      </rPr>
      <t>￭104年04月27日：</t>
    </r>
    <r>
      <rPr>
        <sz val="10"/>
        <color theme="1"/>
        <rFont val="標楷體"/>
        <family val="4"/>
        <charset val="136"/>
      </rPr>
      <t xml:space="preserve">
蔡惠娟：「雅琪，是今天接？」
林雅琪：「今天會入20萬」
蔡惠娟：「OK，能再多組再告知」</t>
    </r>
    <phoneticPr fontId="2" type="noConversion"/>
  </si>
  <si>
    <t>A16P62
(告證22-1)</t>
    <phoneticPr fontId="2" type="noConversion"/>
  </si>
  <si>
    <t>=6,000/
100,000</t>
    <phoneticPr fontId="2" type="noConversion"/>
  </si>
  <si>
    <r>
      <t xml:space="preserve">￭103年12月28日：
</t>
    </r>
    <r>
      <rPr>
        <sz val="10"/>
        <color theme="1"/>
        <rFont val="標楷體"/>
        <family val="4"/>
        <charset val="136"/>
      </rPr>
      <t>蔡惠娟：「清輝，我是Jenny，姐姐都跟我提過了，你接20（-6000*2）匯18.8。我的銀行&lt;華銀東湖分行，134-20-035-9246，蔡惠娟&gt;。你也傳你的銀行帳號給我...」
林清輝：「國泰世華。新莊分行銀行代號013，帳號025-50-120190-4」
蔡惠娟：「收到，我有世華戶頭，你就用同行存款較方便&lt;國泰世華，東湖分行，119-50-606-3059&gt;蔡惠娟」
林清輝：「好。謝謝。明天中午左右匯。完成在跟你聯絡。謝」</t>
    </r>
    <phoneticPr fontId="2" type="noConversion"/>
  </si>
  <si>
    <t>A16P63
(告證22-2)</t>
    <phoneticPr fontId="2" type="noConversion"/>
  </si>
  <si>
    <r>
      <t xml:space="preserve">￭104年01月08日：
</t>
    </r>
    <r>
      <rPr>
        <sz val="10"/>
        <color theme="1"/>
        <rFont val="標楷體"/>
        <family val="4"/>
        <charset val="136"/>
      </rPr>
      <t>蔡惠娟：「清輝：有年關小額案，5*20組，5（-5500*20），62天」
林清輝：「好的。我算一下金流」
蔡惠娟：「這種優的，只有在年關前後才會釋出，你先把握這一波，以後是需長期固定額度，每月二分&lt;這是我這裡運作的常規&gt;」
林清輝：「Jenny，那我入2組。因為最後沒什麼錢」、「那我匯89000給妳。對吧」
蔡惠娟：「是的」</t>
    </r>
    <phoneticPr fontId="2" type="noConversion"/>
  </si>
  <si>
    <t>A16P64
(告證22-3)</t>
    <phoneticPr fontId="2" type="noConversion"/>
  </si>
  <si>
    <t>=(5,500/
50,000)/
62*30</t>
    <phoneticPr fontId="2" type="noConversion"/>
  </si>
  <si>
    <r>
      <rPr>
        <b/>
        <sz val="10"/>
        <color theme="1"/>
        <rFont val="標楷體"/>
        <family val="4"/>
        <charset val="136"/>
      </rPr>
      <t xml:space="preserve">￭104年01月日期不明：
</t>
    </r>
    <r>
      <rPr>
        <sz val="10"/>
        <color theme="1"/>
        <rFont val="標楷體"/>
        <family val="4"/>
        <charset val="136"/>
      </rPr>
      <t>蔡惠娟：「有多於10*10組？我有洽多8組，有多再告知」
林清輝：「好的！目前我資金頂多10。有多會提早說」</t>
    </r>
    <r>
      <rPr>
        <b/>
        <sz val="10"/>
        <color theme="1"/>
        <rFont val="標楷體"/>
        <family val="4"/>
        <charset val="136"/>
      </rPr>
      <t xml:space="preserve">
￭104年01月26日：</t>
    </r>
    <r>
      <rPr>
        <sz val="10"/>
        <color theme="1"/>
        <rFont val="標楷體"/>
        <family val="4"/>
        <charset val="136"/>
      </rPr>
      <t xml:space="preserve">
林清輝：「jenny姐。不好意思。我資金有拖到。要到30號。想說趕快跟妳說！看是否能等我！真抱歉！」
蔡惠娟：「OK！我留額度，金額還是10*10？」
林清輝：「對！雅琪也是10*10。跟我同時間」</t>
    </r>
    <phoneticPr fontId="2" type="noConversion"/>
  </si>
  <si>
    <t>=(3,000/
50,000)/
36*30</t>
    <phoneticPr fontId="2" type="noConversion"/>
  </si>
  <si>
    <t>A16P65-66
(告證22-4)
(告證22-5)</t>
    <phoneticPr fontId="2" type="noConversion"/>
  </si>
  <si>
    <t>103/03/17</t>
  </si>
  <si>
    <t>103/03/28</t>
  </si>
  <si>
    <t>103/03/29</t>
  </si>
  <si>
    <t>103/04/01</t>
  </si>
  <si>
    <t>103/04/07</t>
  </si>
  <si>
    <t>103/04/08</t>
  </si>
  <si>
    <t>103/04/30</t>
  </si>
  <si>
    <t>103/05/28</t>
  </si>
  <si>
    <t>103/07/24</t>
  </si>
  <si>
    <t>103/07/25</t>
  </si>
  <si>
    <t>103/09/06</t>
  </si>
  <si>
    <t>103/11/19</t>
  </si>
  <si>
    <t>104/04/11</t>
  </si>
  <si>
    <t>104/05/08</t>
  </si>
  <si>
    <t>104/07/01</t>
  </si>
  <si>
    <t>103/03/18</t>
  </si>
  <si>
    <t>103/03/19</t>
  </si>
  <si>
    <t>103/03/21</t>
  </si>
  <si>
    <t>103/03/24</t>
  </si>
  <si>
    <t>103/03/27</t>
  </si>
  <si>
    <t>103/04/02</t>
  </si>
  <si>
    <t>103/04/03</t>
  </si>
  <si>
    <t>103/04/09</t>
  </si>
  <si>
    <t>103/04/10</t>
  </si>
  <si>
    <t>103/04/14</t>
  </si>
  <si>
    <t>103/04/16</t>
  </si>
  <si>
    <t>103/04/19</t>
  </si>
  <si>
    <t>103/04/22</t>
  </si>
  <si>
    <t>103/04/23</t>
  </si>
  <si>
    <t>103/04/28</t>
  </si>
  <si>
    <t>103/05/06</t>
  </si>
  <si>
    <t>103/05/12</t>
  </si>
  <si>
    <t>103/05/17</t>
  </si>
  <si>
    <t>103/05/23</t>
  </si>
  <si>
    <t>103/05/26</t>
  </si>
  <si>
    <t>103/06/04</t>
  </si>
  <si>
    <t>103/06/05</t>
  </si>
  <si>
    <t>103/06/11</t>
  </si>
  <si>
    <t>103/06/12</t>
  </si>
  <si>
    <t>103/06/16</t>
  </si>
  <si>
    <t>103/06/17</t>
  </si>
  <si>
    <t>103/06/19</t>
  </si>
  <si>
    <t>103/06/20</t>
  </si>
  <si>
    <t>103/06/27</t>
  </si>
  <si>
    <t>103/07/02</t>
  </si>
  <si>
    <t>103/07/03</t>
  </si>
  <si>
    <t>103/07/08</t>
  </si>
  <si>
    <t>103/07/10</t>
  </si>
  <si>
    <t>103/07/16</t>
  </si>
  <si>
    <t>103/07/18</t>
  </si>
  <si>
    <t>103/08/01</t>
  </si>
  <si>
    <t>103/08/06</t>
  </si>
  <si>
    <t>103/08/12</t>
  </si>
  <si>
    <t>103/08/15</t>
  </si>
  <si>
    <t>103/08/18</t>
  </si>
  <si>
    <t>103/08/23</t>
  </si>
  <si>
    <t>103/08/26</t>
  </si>
  <si>
    <t>103/08/29</t>
  </si>
  <si>
    <t>103/09/02</t>
  </si>
  <si>
    <t>103/09/05</t>
  </si>
  <si>
    <t>103/09/10</t>
  </si>
  <si>
    <t>103/09/12</t>
  </si>
  <si>
    <t>103/09/20</t>
  </si>
  <si>
    <t>103/09/23</t>
  </si>
  <si>
    <t>103/09/24</t>
  </si>
  <si>
    <t>103/09/26</t>
  </si>
  <si>
    <t>103/09/27</t>
  </si>
  <si>
    <t>103/10/04</t>
  </si>
  <si>
    <t>103/10/05</t>
  </si>
  <si>
    <t>103/10/09</t>
  </si>
  <si>
    <t>103/10/20</t>
  </si>
  <si>
    <t>103/10/24</t>
  </si>
  <si>
    <t>103/11/05</t>
  </si>
  <si>
    <t>103/11/09</t>
  </si>
  <si>
    <t>103/11/13</t>
  </si>
  <si>
    <t>103/12/03</t>
  </si>
  <si>
    <t>103/12/06</t>
  </si>
  <si>
    <t>103/12/10</t>
  </si>
  <si>
    <t>103/12/12</t>
  </si>
  <si>
    <t>103/12/17</t>
  </si>
  <si>
    <t>103/12/19</t>
  </si>
  <si>
    <t>103/12/24</t>
  </si>
  <si>
    <t>103/12/27</t>
  </si>
  <si>
    <t>104/01/04</t>
  </si>
  <si>
    <t>104/01/06</t>
  </si>
  <si>
    <t>104/01/15</t>
  </si>
  <si>
    <t>104/01/24</t>
  </si>
  <si>
    <t>104/02/05</t>
  </si>
  <si>
    <t>104/02/09</t>
  </si>
  <si>
    <t>104/02/12</t>
  </si>
  <si>
    <t>104/03/19</t>
  </si>
  <si>
    <t>104/03/31</t>
  </si>
  <si>
    <t>104/04/10</t>
  </si>
  <si>
    <t>104/04/26</t>
  </si>
  <si>
    <t>104/05/01</t>
  </si>
  <si>
    <t>104/05/07</t>
  </si>
  <si>
    <t>104/05/17</t>
  </si>
  <si>
    <t>104/05/19</t>
  </si>
  <si>
    <t>104/05/29</t>
  </si>
  <si>
    <t>104/06/29</t>
  </si>
  <si>
    <t>104/06/30</t>
  </si>
  <si>
    <t>104/07/08</t>
  </si>
  <si>
    <t>104/07/20</t>
  </si>
  <si>
    <t>104/07/21</t>
  </si>
  <si>
    <t>104/07/28</t>
  </si>
  <si>
    <t>104/07/29</t>
  </si>
  <si>
    <t>104/08/03</t>
  </si>
  <si>
    <t>104/08/04</t>
  </si>
  <si>
    <t>104/08/12</t>
  </si>
  <si>
    <t>104/08/26</t>
  </si>
  <si>
    <t>104/08/31</t>
  </si>
  <si>
    <t>104/09/16</t>
  </si>
  <si>
    <t>104/09/17</t>
  </si>
  <si>
    <t>104/12/10</t>
  </si>
  <si>
    <t>103/03/25</t>
  </si>
  <si>
    <t>103/03/30</t>
  </si>
  <si>
    <t>103/04/05</t>
  </si>
  <si>
    <t>103/04/13</t>
  </si>
  <si>
    <t>103/04/15</t>
  </si>
  <si>
    <t>103/04/17</t>
  </si>
  <si>
    <t>103/04/20</t>
  </si>
  <si>
    <t>103/04/21</t>
  </si>
  <si>
    <t>103/04/24</t>
  </si>
  <si>
    <t>103/04/25</t>
  </si>
  <si>
    <t>103/04/29</t>
  </si>
  <si>
    <t>103/05/01</t>
  </si>
  <si>
    <t>103/05/02</t>
  </si>
  <si>
    <t>103/05/04</t>
  </si>
  <si>
    <t>103/05/05</t>
  </si>
  <si>
    <t>103/05/08</t>
  </si>
  <si>
    <t>103/05/10</t>
  </si>
  <si>
    <t>103/05/14</t>
  </si>
  <si>
    <t>103/05/16</t>
  </si>
  <si>
    <t>103/05/18</t>
  </si>
  <si>
    <t>103/05/19</t>
  </si>
  <si>
    <t>103/05/20</t>
  </si>
  <si>
    <t>103/05/21</t>
  </si>
  <si>
    <t>103/05/22</t>
  </si>
  <si>
    <t>103/05/24</t>
  </si>
  <si>
    <t>103/05/25</t>
  </si>
  <si>
    <t>103/05/30</t>
  </si>
  <si>
    <t>103/06/01</t>
  </si>
  <si>
    <t>103/06/03</t>
  </si>
  <si>
    <t>103/06/06</t>
  </si>
  <si>
    <t>103/06/08</t>
  </si>
  <si>
    <t>103/06/10</t>
  </si>
  <si>
    <t>103/06/14</t>
  </si>
  <si>
    <t>103/06/15</t>
  </si>
  <si>
    <t>103/06/18</t>
  </si>
  <si>
    <t>103/06/23</t>
  </si>
  <si>
    <t>103/06/24</t>
  </si>
  <si>
    <t>103/06/25</t>
  </si>
  <si>
    <t>103/06/26</t>
  </si>
  <si>
    <t>103/06/28</t>
  </si>
  <si>
    <t>103/06/30</t>
  </si>
  <si>
    <t>103/07/01</t>
  </si>
  <si>
    <t>103/07/04</t>
  </si>
  <si>
    <t>103/07/05</t>
  </si>
  <si>
    <t>103/07/06</t>
  </si>
  <si>
    <t>103/07/07</t>
  </si>
  <si>
    <t>103/07/09</t>
  </si>
  <si>
    <t>103/07/12</t>
  </si>
  <si>
    <t>103/07/13</t>
  </si>
  <si>
    <t>103/07/14</t>
  </si>
  <si>
    <t>103/07/15</t>
  </si>
  <si>
    <t>103/07/17</t>
  </si>
  <si>
    <t>103/07/20</t>
  </si>
  <si>
    <t>103/07/21</t>
  </si>
  <si>
    <t>103/07/22</t>
  </si>
  <si>
    <t>103/07/23</t>
  </si>
  <si>
    <t>103/07/27</t>
  </si>
  <si>
    <t>103/07/28</t>
  </si>
  <si>
    <t>103/07/29</t>
  </si>
  <si>
    <t>103/07/30</t>
  </si>
  <si>
    <t>103/07/31</t>
  </si>
  <si>
    <t>103/08/02</t>
  </si>
  <si>
    <t>103/08/03</t>
  </si>
  <si>
    <t>103/08/04</t>
  </si>
  <si>
    <t>103/08/05</t>
  </si>
  <si>
    <t>103/08/07</t>
  </si>
  <si>
    <t>103/08/09</t>
  </si>
  <si>
    <t>103/08/10</t>
  </si>
  <si>
    <t>103/08/11</t>
  </si>
  <si>
    <t>103/08/13</t>
  </si>
  <si>
    <t>103/08/14</t>
  </si>
  <si>
    <t>103/08/17</t>
  </si>
  <si>
    <t>103/08/21</t>
  </si>
  <si>
    <t>103/08/22</t>
  </si>
  <si>
    <t>103/08/25</t>
  </si>
  <si>
    <t>103/08/28</t>
  </si>
  <si>
    <t>103/08/30</t>
  </si>
  <si>
    <t>103/09/01</t>
  </si>
  <si>
    <t>103/09/03</t>
  </si>
  <si>
    <t>103/09/07</t>
  </si>
  <si>
    <t>103/09/08</t>
  </si>
  <si>
    <t>103/09/09</t>
  </si>
  <si>
    <t>103/09/11</t>
  </si>
  <si>
    <t>103/09/15</t>
  </si>
  <si>
    <t>103/09/16</t>
  </si>
  <si>
    <t>103/09/17</t>
  </si>
  <si>
    <t>103/09/18</t>
  </si>
  <si>
    <t>103/09/19</t>
  </si>
  <si>
    <t>103/09/22</t>
  </si>
  <si>
    <t>103/09/28</t>
  </si>
  <si>
    <t>103/10/02</t>
  </si>
  <si>
    <t>103/10/07</t>
  </si>
  <si>
    <t>103/10/08</t>
  </si>
  <si>
    <t>103/10/11</t>
  </si>
  <si>
    <t>103/10/14</t>
  </si>
  <si>
    <t>103/10/17</t>
  </si>
  <si>
    <t>103/10/18</t>
  </si>
  <si>
    <t>103/10/19</t>
  </si>
  <si>
    <t>103/10/22</t>
  </si>
  <si>
    <t>103/10/23</t>
  </si>
  <si>
    <t>103/10/26</t>
  </si>
  <si>
    <t>103/10/27</t>
  </si>
  <si>
    <t>103/10/30</t>
  </si>
  <si>
    <t>103/11/01</t>
  </si>
  <si>
    <t>103/11/04</t>
  </si>
  <si>
    <t>103/11/06</t>
  </si>
  <si>
    <t>103/11/07</t>
  </si>
  <si>
    <t>103/11/08</t>
  </si>
  <si>
    <t>103/11/15</t>
  </si>
  <si>
    <t>103/11/21</t>
  </si>
  <si>
    <t>103/11/23</t>
  </si>
  <si>
    <t>103/11/24</t>
  </si>
  <si>
    <t>103/11/27</t>
  </si>
  <si>
    <t>103/11/28</t>
  </si>
  <si>
    <t>103/11/29</t>
  </si>
  <si>
    <t>103/11/30</t>
  </si>
  <si>
    <t>103/12/05</t>
  </si>
  <si>
    <t>103/12/07</t>
  </si>
  <si>
    <t>103/12/09</t>
  </si>
  <si>
    <t>103/12/11</t>
  </si>
  <si>
    <t>103/12/13</t>
  </si>
  <si>
    <t>103/12/14</t>
  </si>
  <si>
    <t>103/12/15</t>
  </si>
  <si>
    <t>103/12/20</t>
  </si>
  <si>
    <t>103/12/21</t>
  </si>
  <si>
    <t>103/12/23</t>
  </si>
  <si>
    <t>103/12/25</t>
  </si>
  <si>
    <t>104/12/31</t>
  </si>
  <si>
    <t>104/01/01</t>
  </si>
  <si>
    <t>104/01/02</t>
  </si>
  <si>
    <t>104/01/03</t>
  </si>
  <si>
    <t>104/01/07</t>
  </si>
  <si>
    <t>104/01/08</t>
  </si>
  <si>
    <t>104/01/11</t>
  </si>
  <si>
    <t>104/01/17</t>
  </si>
  <si>
    <t>104/01/21</t>
  </si>
  <si>
    <t>104/02/01</t>
  </si>
  <si>
    <t>104/02/03</t>
  </si>
  <si>
    <t>104/02/04</t>
  </si>
  <si>
    <t>104/02/08</t>
  </si>
  <si>
    <t>104/02/11</t>
  </si>
  <si>
    <t>104/02/15</t>
  </si>
  <si>
    <t>104/02/18</t>
  </si>
  <si>
    <t>104/02/20</t>
  </si>
  <si>
    <t>104/02/23</t>
  </si>
  <si>
    <t>104/02/26</t>
  </si>
  <si>
    <t>104/02/27</t>
  </si>
  <si>
    <t>104/03/01</t>
  </si>
  <si>
    <t>104/03/07</t>
  </si>
  <si>
    <t>104/03/08</t>
  </si>
  <si>
    <t>104/03/09</t>
  </si>
  <si>
    <t>104/03/15</t>
  </si>
  <si>
    <t>104/03/20</t>
  </si>
  <si>
    <t>104/03/21</t>
  </si>
  <si>
    <t>104/03/22</t>
  </si>
  <si>
    <t>104/03/25</t>
  </si>
  <si>
    <t>104/03/29</t>
  </si>
  <si>
    <t>104/04/04</t>
  </si>
  <si>
    <t>104/04/05</t>
  </si>
  <si>
    <t>104/04/08</t>
  </si>
  <si>
    <t>104/04/25</t>
  </si>
  <si>
    <t>104/04/29</t>
  </si>
  <si>
    <t>104/05/11</t>
  </si>
  <si>
    <t>104/05/16</t>
  </si>
  <si>
    <t>104/05/21</t>
  </si>
  <si>
    <t>104/05/23</t>
  </si>
  <si>
    <t>104/05/26</t>
  </si>
  <si>
    <t>104/05/30</t>
  </si>
  <si>
    <t>104/06/04</t>
  </si>
  <si>
    <t>104/06/07</t>
  </si>
  <si>
    <t>104/06/09</t>
  </si>
  <si>
    <t>104/06/12</t>
  </si>
  <si>
    <t>104/06/18</t>
  </si>
  <si>
    <t>104/06/19</t>
  </si>
  <si>
    <t>104/06/22</t>
  </si>
  <si>
    <t>104/06/27</t>
  </si>
  <si>
    <t>104/07/04</t>
  </si>
  <si>
    <t>104/07/05</t>
  </si>
  <si>
    <t>104/07/12</t>
  </si>
  <si>
    <t>104/07/23</t>
  </si>
  <si>
    <t>104/07/25</t>
  </si>
  <si>
    <t>104/07/26</t>
  </si>
  <si>
    <t>104/07/27</t>
  </si>
  <si>
    <t>104/08/07</t>
  </si>
  <si>
    <t>104/08/08</t>
  </si>
  <si>
    <t>104/08/17</t>
  </si>
  <si>
    <t>104/08/18</t>
  </si>
  <si>
    <t>104/08/22</t>
  </si>
  <si>
    <t>104/08/28</t>
  </si>
  <si>
    <t>104/08/29</t>
  </si>
  <si>
    <t>104/08/30</t>
  </si>
  <si>
    <t>104/09/05</t>
  </si>
  <si>
    <t>104/09/09</t>
  </si>
  <si>
    <t>104/09/11</t>
  </si>
  <si>
    <t>104/09/13</t>
  </si>
  <si>
    <t>104/09/14</t>
  </si>
  <si>
    <t>104/09/18</t>
  </si>
  <si>
    <t>104/09/21</t>
  </si>
  <si>
    <t>104/09/22</t>
  </si>
  <si>
    <t>104/09/24</t>
  </si>
  <si>
    <t>104/09/25</t>
  </si>
  <si>
    <t>104/09/30</t>
  </si>
  <si>
    <t>104/10/11</t>
  </si>
  <si>
    <t>104/10/12</t>
  </si>
  <si>
    <t>104/10/15</t>
  </si>
  <si>
    <t>104/10/22</t>
  </si>
  <si>
    <t>104/10/28</t>
  </si>
  <si>
    <t>104/10/30</t>
  </si>
  <si>
    <t>104/12/16</t>
  </si>
  <si>
    <t>104/12/17</t>
  </si>
  <si>
    <t>104/12/18</t>
  </si>
  <si>
    <t>105/06/02</t>
  </si>
  <si>
    <t>何慧君
中信銀
0716540166345</t>
    <phoneticPr fontId="2" type="noConversion"/>
  </si>
  <si>
    <t>A14P178</t>
  </si>
  <si>
    <t>A14P179</t>
  </si>
  <si>
    <t>A14P181</t>
  </si>
  <si>
    <t>A14P182</t>
  </si>
  <si>
    <t>A14P183</t>
  </si>
  <si>
    <t>A14P184</t>
  </si>
  <si>
    <t>A14P185</t>
  </si>
  <si>
    <t>A14P186</t>
  </si>
  <si>
    <t>A14P187</t>
  </si>
  <si>
    <t>A14P188</t>
  </si>
  <si>
    <t>A14P189</t>
  </si>
  <si>
    <t>本票
（A14P191）</t>
    <phoneticPr fontId="2" type="noConversion"/>
  </si>
  <si>
    <t>本票
（A14P192）</t>
    <phoneticPr fontId="2" type="noConversion"/>
  </si>
  <si>
    <t>何慧君
彰化銀行新湖分行
536951008633</t>
    <phoneticPr fontId="2" type="noConversion"/>
  </si>
  <si>
    <t>A14P177、P193</t>
    <phoneticPr fontId="2" type="noConversion"/>
  </si>
  <si>
    <t>A14P193</t>
    <phoneticPr fontId="2" type="noConversion"/>
  </si>
  <si>
    <t>103/03/18</t>
    <phoneticPr fontId="2" type="noConversion"/>
  </si>
  <si>
    <t>A14P194</t>
  </si>
  <si>
    <t>A14P195</t>
  </si>
  <si>
    <t>A14P196</t>
  </si>
  <si>
    <t>A14P197</t>
  </si>
  <si>
    <t>A14P198</t>
  </si>
  <si>
    <t>A14P199</t>
  </si>
  <si>
    <t>A14P200</t>
  </si>
  <si>
    <t>A14P201</t>
  </si>
  <si>
    <t>A14P202</t>
  </si>
  <si>
    <t>A14P203</t>
  </si>
  <si>
    <t>A14P204</t>
  </si>
  <si>
    <t>A14P205</t>
  </si>
  <si>
    <t>A14P206</t>
  </si>
  <si>
    <t>A14P207</t>
  </si>
  <si>
    <t>A14P208</t>
  </si>
  <si>
    <t>A14P209</t>
  </si>
  <si>
    <t>A14P210</t>
  </si>
  <si>
    <t>A14P211</t>
  </si>
  <si>
    <t>A14P212</t>
  </si>
  <si>
    <t>A14P213</t>
  </si>
  <si>
    <t>A14P214</t>
  </si>
  <si>
    <t>A14P215</t>
  </si>
  <si>
    <t>A14P216</t>
  </si>
  <si>
    <t>A14P217</t>
  </si>
  <si>
    <t>A14P218</t>
  </si>
  <si>
    <t>A14P218</t>
    <phoneticPr fontId="2" type="noConversion"/>
  </si>
  <si>
    <t>A14P219</t>
  </si>
  <si>
    <t>A14P220</t>
  </si>
  <si>
    <t>A14P221</t>
  </si>
  <si>
    <t>A14P222</t>
  </si>
  <si>
    <t>A14P223</t>
  </si>
  <si>
    <t>A14P224</t>
  </si>
  <si>
    <t>A14P225</t>
  </si>
  <si>
    <t>A14P226</t>
  </si>
  <si>
    <t>A14P227</t>
  </si>
  <si>
    <t>A14P228</t>
  </si>
  <si>
    <t>A14P229</t>
  </si>
  <si>
    <t>104/08/11</t>
    <phoneticPr fontId="2" type="noConversion"/>
  </si>
  <si>
    <t>A14P230</t>
  </si>
  <si>
    <t>A14P233</t>
  </si>
  <si>
    <t>A14P233</t>
    <phoneticPr fontId="2" type="noConversion"/>
  </si>
  <si>
    <t>103/03/17</t>
    <phoneticPr fontId="2" type="noConversion"/>
  </si>
  <si>
    <t>合作金庫
(匯款人何慧君）</t>
    <phoneticPr fontId="2" type="noConversion"/>
  </si>
  <si>
    <t>A14P177</t>
    <phoneticPr fontId="2" type="noConversion"/>
  </si>
  <si>
    <t>本票
（A14P190）</t>
    <phoneticPr fontId="2" type="noConversion"/>
  </si>
  <si>
    <t>A14P194</t>
    <phoneticPr fontId="2" type="noConversion"/>
  </si>
  <si>
    <t>A14P231</t>
  </si>
  <si>
    <t>A14P232</t>
  </si>
  <si>
    <t>A14P234</t>
  </si>
  <si>
    <t>103/10/16</t>
  </si>
  <si>
    <t>104/05/03</t>
  </si>
  <si>
    <t>105/10/24</t>
  </si>
  <si>
    <t>約定書
(A14P246)
本票
(A14P248)</t>
    <phoneticPr fontId="2" type="noConversion"/>
  </si>
  <si>
    <t>A14P250</t>
    <phoneticPr fontId="2" type="noConversion"/>
  </si>
  <si>
    <t>A14P251</t>
    <phoneticPr fontId="2" type="noConversion"/>
  </si>
  <si>
    <t>A14P252</t>
  </si>
  <si>
    <t>A14P253</t>
    <phoneticPr fontId="2" type="noConversion"/>
  </si>
  <si>
    <t>A14P254</t>
  </si>
  <si>
    <t>A14P255</t>
  </si>
  <si>
    <t>A14P256</t>
    <phoneticPr fontId="2" type="noConversion"/>
  </si>
  <si>
    <t>A14P257</t>
    <phoneticPr fontId="2" type="noConversion"/>
  </si>
  <si>
    <t>A14P258</t>
  </si>
  <si>
    <t>A14P259</t>
  </si>
  <si>
    <t>A14P260</t>
  </si>
  <si>
    <t>A14P261</t>
  </si>
  <si>
    <t>A14P262</t>
  </si>
  <si>
    <t>A14P263</t>
  </si>
  <si>
    <t xml:space="preserve">
</t>
  </si>
  <si>
    <t>102/10/11</t>
  </si>
  <si>
    <t>102/10/14</t>
  </si>
  <si>
    <t>102/10/29</t>
  </si>
  <si>
    <t>102/10/31</t>
  </si>
  <si>
    <t>102/11/22</t>
  </si>
  <si>
    <t>102/11/26</t>
  </si>
  <si>
    <t>102/12/05</t>
  </si>
  <si>
    <t>102/12/09</t>
  </si>
  <si>
    <t>102/12/10</t>
  </si>
  <si>
    <t>102/12/19</t>
  </si>
  <si>
    <t>102/12/31</t>
  </si>
  <si>
    <t>103/01/03</t>
  </si>
  <si>
    <t>103/01/06</t>
  </si>
  <si>
    <t>103/01/07</t>
  </si>
  <si>
    <t>103/01/10</t>
  </si>
  <si>
    <t>103/01/22</t>
  </si>
  <si>
    <t>103/01/28</t>
  </si>
  <si>
    <t>103/01/29</t>
  </si>
  <si>
    <t>103/02/11</t>
  </si>
  <si>
    <t>103/02/14</t>
  </si>
  <si>
    <t>103/02/17</t>
  </si>
  <si>
    <t>103/02/20</t>
  </si>
  <si>
    <t>103/02/24</t>
  </si>
  <si>
    <t>103/02/25</t>
  </si>
  <si>
    <t>103/02/26</t>
  </si>
  <si>
    <t>102/10/25</t>
  </si>
  <si>
    <t>102/11/10</t>
  </si>
  <si>
    <t>102/11/18</t>
  </si>
  <si>
    <t>102/12/18</t>
  </si>
  <si>
    <t>102/12/21</t>
  </si>
  <si>
    <t>102/12/23</t>
  </si>
  <si>
    <t>102/12/25</t>
  </si>
  <si>
    <t>103/01/02</t>
  </si>
  <si>
    <t>103/01/09</t>
  </si>
  <si>
    <t>103/01/15</t>
  </si>
  <si>
    <t>103/01/17</t>
  </si>
  <si>
    <t>103/01/20</t>
  </si>
  <si>
    <t>103/01/21</t>
  </si>
  <si>
    <t>103/01/25</t>
  </si>
  <si>
    <t>103/01/27</t>
  </si>
  <si>
    <t>103/02/02</t>
  </si>
  <si>
    <t>103/02/05</t>
  </si>
  <si>
    <t>103/02/06</t>
  </si>
  <si>
    <t>103/02/08</t>
  </si>
  <si>
    <t>103/02/09</t>
  </si>
  <si>
    <t>103/02/10</t>
  </si>
  <si>
    <t>103/02/12</t>
  </si>
  <si>
    <t>103/02/16</t>
  </si>
  <si>
    <t>103/02/18</t>
  </si>
  <si>
    <t>103/02/19</t>
  </si>
  <si>
    <t>103/02/22</t>
  </si>
  <si>
    <t>103/02/23</t>
  </si>
  <si>
    <t>103/02/27</t>
  </si>
  <si>
    <t>103/03/01</t>
  </si>
  <si>
    <t>103/03/04</t>
  </si>
  <si>
    <t>103/03/05</t>
  </si>
  <si>
    <t>103/03/06</t>
  </si>
  <si>
    <t>103/03/07</t>
  </si>
  <si>
    <t>103/03/08</t>
  </si>
  <si>
    <t>103/03/09</t>
  </si>
  <si>
    <t>103/03/10</t>
  </si>
  <si>
    <t>103/03/12</t>
  </si>
  <si>
    <t>103/03/14</t>
  </si>
  <si>
    <t>103/03/26</t>
  </si>
  <si>
    <t>103/04/04</t>
  </si>
  <si>
    <t>103/04/18</t>
  </si>
  <si>
    <t>103/04/26</t>
  </si>
  <si>
    <t>103/05/09</t>
  </si>
  <si>
    <t>103/08/20</t>
  </si>
  <si>
    <t>103/10/13</t>
  </si>
  <si>
    <t>103/12/30</t>
  </si>
  <si>
    <t>104/02/10</t>
  </si>
  <si>
    <t>104/04/01</t>
  </si>
  <si>
    <t>105/03/13</t>
  </si>
  <si>
    <t>102/12/02</t>
  </si>
  <si>
    <t>102/12/24</t>
  </si>
  <si>
    <t>102/12/27</t>
  </si>
  <si>
    <t>103/05/13</t>
  </si>
  <si>
    <t>103/05/27</t>
  </si>
  <si>
    <t>103/08/19</t>
  </si>
  <si>
    <t>103/09/29</t>
  </si>
  <si>
    <t>103/10/29</t>
  </si>
  <si>
    <t>104/08/27</t>
  </si>
  <si>
    <t>104/10/29</t>
  </si>
  <si>
    <t>101/11/30</t>
  </si>
  <si>
    <t>101/12/05</t>
  </si>
  <si>
    <t>101/12/31</t>
  </si>
  <si>
    <t>102/01/07</t>
  </si>
  <si>
    <t>102/01/31</t>
  </si>
  <si>
    <t>102/02/07</t>
  </si>
  <si>
    <t>102/03/01</t>
  </si>
  <si>
    <t>102/03/06</t>
  </si>
  <si>
    <t>102/03/11</t>
  </si>
  <si>
    <t>102/03/31</t>
  </si>
  <si>
    <t>102/04/04</t>
  </si>
  <si>
    <t>102/04/16</t>
  </si>
  <si>
    <t>102/05/01</t>
  </si>
  <si>
    <t>102/05/07</t>
  </si>
  <si>
    <t>102/05/08</t>
  </si>
  <si>
    <t>102/05/17</t>
  </si>
  <si>
    <t>102/05/31</t>
  </si>
  <si>
    <t>102/06/06</t>
  </si>
  <si>
    <t>102/06/07</t>
  </si>
  <si>
    <t>102/06/16</t>
  </si>
  <si>
    <t>102/06/18</t>
  </si>
  <si>
    <t>102/07/01</t>
  </si>
  <si>
    <t>102/07/06</t>
  </si>
  <si>
    <t>102/07/08</t>
  </si>
  <si>
    <t>102/07/16</t>
  </si>
  <si>
    <t>102/07/19</t>
  </si>
  <si>
    <t>102/08/01</t>
  </si>
  <si>
    <t>102/08/06</t>
  </si>
  <si>
    <t>102/08/07</t>
  </si>
  <si>
    <t>102/08/08</t>
  </si>
  <si>
    <t>102/08/16</t>
  </si>
  <si>
    <t>102/08/18</t>
  </si>
  <si>
    <t>102/09/01</t>
  </si>
  <si>
    <t>102/09/06</t>
  </si>
  <si>
    <t>102/09/07</t>
  </si>
  <si>
    <t>102/09/08</t>
  </si>
  <si>
    <t>102/09/16</t>
  </si>
  <si>
    <t>102/09/18</t>
  </si>
  <si>
    <t>102/10/02</t>
  </si>
  <si>
    <t>102/10/07</t>
  </si>
  <si>
    <t>102/10/09</t>
  </si>
  <si>
    <t>102/10/16</t>
  </si>
  <si>
    <t>102/10/18</t>
  </si>
  <si>
    <t>102/10/24</t>
  </si>
  <si>
    <t>102/11/02</t>
  </si>
  <si>
    <t>102/11/07</t>
  </si>
  <si>
    <t>102/11/08</t>
  </si>
  <si>
    <t>102/11/09</t>
  </si>
  <si>
    <t>102/11/17</t>
  </si>
  <si>
    <t>102/11/29</t>
  </si>
  <si>
    <t>102/12/06</t>
  </si>
  <si>
    <t>102/12/17</t>
  </si>
  <si>
    <t>102/12/20</t>
  </si>
  <si>
    <t>103/02/21</t>
  </si>
  <si>
    <t>103/05/03</t>
  </si>
  <si>
    <t>103/05/07</t>
  </si>
  <si>
    <t>101/11/09</t>
  </si>
  <si>
    <t>101/12/10</t>
  </si>
  <si>
    <t>101/12/17</t>
  </si>
  <si>
    <t>102/03/19</t>
  </si>
  <si>
    <t>102/04/08</t>
  </si>
  <si>
    <t>102/09/04</t>
  </si>
  <si>
    <t>102/09/23</t>
  </si>
  <si>
    <t>104/01/27</t>
  </si>
  <si>
    <t>104/04/09</t>
  </si>
  <si>
    <t>104/04/19</t>
  </si>
  <si>
    <t>104/05/28</t>
  </si>
  <si>
    <t>102/12/13</t>
  </si>
  <si>
    <t>103/02/07</t>
  </si>
  <si>
    <t>103/03/13</t>
  </si>
  <si>
    <t>103/08/08</t>
  </si>
  <si>
    <t>103/01/08</t>
  </si>
  <si>
    <t>103/01/12</t>
  </si>
  <si>
    <t>103/01/14</t>
  </si>
  <si>
    <t>103/01/19</t>
  </si>
  <si>
    <t>103/01/23</t>
  </si>
  <si>
    <t>103/02/28</t>
  </si>
  <si>
    <t>103/04/06</t>
  </si>
  <si>
    <t>103/06/07</t>
  </si>
  <si>
    <t>103/07/26</t>
  </si>
  <si>
    <t>103/09/21</t>
  </si>
  <si>
    <t>103/09/25</t>
  </si>
  <si>
    <t>103/10/03</t>
  </si>
  <si>
    <t>103/10/10</t>
  </si>
  <si>
    <t>103/10/25</t>
  </si>
  <si>
    <t>103/11/14</t>
  </si>
  <si>
    <t>103/11/16</t>
  </si>
  <si>
    <t>104/01/14</t>
  </si>
  <si>
    <t>104/01/18</t>
  </si>
  <si>
    <t>104/01/25</t>
  </si>
  <si>
    <t>104/01/28</t>
  </si>
  <si>
    <t>104/01/30</t>
  </si>
  <si>
    <t>104/04/18</t>
  </si>
  <si>
    <t>104/08/25</t>
  </si>
  <si>
    <t>105/01/21</t>
  </si>
  <si>
    <t>105/03/15</t>
  </si>
  <si>
    <t>102/06/03</t>
  </si>
  <si>
    <t>102/06/13</t>
  </si>
  <si>
    <t>102/07/26</t>
  </si>
  <si>
    <t>102/08/02</t>
  </si>
  <si>
    <t>102/08/30</t>
  </si>
  <si>
    <t>102/09/10</t>
  </si>
  <si>
    <t>102/10/01</t>
  </si>
  <si>
    <t>102/10/23</t>
  </si>
  <si>
    <t>102/11/05</t>
  </si>
  <si>
    <t>102/07/02</t>
  </si>
  <si>
    <t>102/07/12</t>
  </si>
  <si>
    <t>102/08/12</t>
  </si>
  <si>
    <t>102/08/25</t>
  </si>
  <si>
    <t>102/09/02</t>
  </si>
  <si>
    <t>102/09/12</t>
  </si>
  <si>
    <t>102/09/25</t>
  </si>
  <si>
    <t>102/10/03</t>
  </si>
  <si>
    <t>102/10/12</t>
  </si>
  <si>
    <t>102/10/17</t>
  </si>
  <si>
    <t>102/10/21</t>
  </si>
  <si>
    <t>102/10/22</t>
  </si>
  <si>
    <t>102/11/01</t>
  </si>
  <si>
    <t>102/11/12</t>
  </si>
  <si>
    <t>102/11/15</t>
  </si>
  <si>
    <t>102/11/28</t>
  </si>
  <si>
    <t>102/12/26</t>
  </si>
  <si>
    <t>103/01/24</t>
  </si>
  <si>
    <t>103/03/03</t>
  </si>
  <si>
    <t>104/10/18</t>
  </si>
  <si>
    <t>102/08/14</t>
  </si>
  <si>
    <t>102/09/05</t>
  </si>
  <si>
    <t>102/11/04</t>
  </si>
  <si>
    <t>102/10/06</t>
  </si>
  <si>
    <t>104/03/26</t>
  </si>
  <si>
    <t>104/09/08</t>
  </si>
  <si>
    <t>104/03/10</t>
  </si>
  <si>
    <t>104/05/10</t>
  </si>
  <si>
    <t>104/06/20</t>
  </si>
  <si>
    <t>104/07/02</t>
  </si>
  <si>
    <t>104/08/01</t>
  </si>
  <si>
    <t>104/09/20</t>
  </si>
  <si>
    <t>104/10/02</t>
  </si>
  <si>
    <t>104/10/06</t>
  </si>
  <si>
    <t>104/10/10</t>
  </si>
  <si>
    <t>104/10/14</t>
  </si>
  <si>
    <t>104/12/08</t>
  </si>
  <si>
    <t>105/01/04</t>
  </si>
  <si>
    <t>105/01/07</t>
  </si>
  <si>
    <t>105/01/08</t>
  </si>
  <si>
    <t>105/01/12</t>
  </si>
  <si>
    <t>105/01/19</t>
  </si>
  <si>
    <t>105/01/22</t>
  </si>
  <si>
    <t>105/01/28</t>
  </si>
  <si>
    <t>A16P67
(告證23-1）</t>
    <phoneticPr fontId="2" type="noConversion"/>
  </si>
  <si>
    <r>
      <rPr>
        <b/>
        <sz val="10"/>
        <color theme="1"/>
        <rFont val="標楷體"/>
        <family val="4"/>
        <charset val="136"/>
      </rPr>
      <t>￭103年03月17日：</t>
    </r>
    <r>
      <rPr>
        <sz val="10"/>
        <color theme="1"/>
        <rFont val="標楷體"/>
        <family val="4"/>
        <charset val="136"/>
      </rPr>
      <t xml:space="preserve">
何慧君：「Dear Jenny姊，謝謝妳。感恩不盡^^明早我會入19.4+原本40。我會加油的，慧君」</t>
    </r>
    <phoneticPr fontId="2" type="noConversion"/>
  </si>
  <si>
    <t>=2,000/
50,000</t>
    <phoneticPr fontId="2" type="noConversion"/>
  </si>
  <si>
    <t>A16P89
(告證23-23）</t>
    <phoneticPr fontId="2" type="noConversion"/>
  </si>
  <si>
    <t>=(3,000/
100,000)/
(30-18)*30</t>
    <phoneticPr fontId="2" type="noConversion"/>
  </si>
  <si>
    <t>=(2,500/
50,000)/
10*30</t>
    <phoneticPr fontId="2" type="noConversion"/>
  </si>
  <si>
    <r>
      <rPr>
        <b/>
        <sz val="10"/>
        <color theme="1"/>
        <rFont val="標楷體"/>
        <family val="4"/>
        <charset val="136"/>
      </rPr>
      <t>￭103年03月25日：</t>
    </r>
    <r>
      <rPr>
        <sz val="10"/>
        <color theme="1"/>
        <rFont val="標楷體"/>
        <family val="4"/>
        <charset val="136"/>
      </rPr>
      <t xml:space="preserve">
蔡惠娟：「慧君：有5*9組，10D，2500，8次，中部小額周轉案。報給妳運作。」
</t>
    </r>
    <r>
      <rPr>
        <b/>
        <sz val="10"/>
        <color theme="1"/>
        <rFont val="標楷體"/>
        <family val="4"/>
        <charset val="136"/>
      </rPr>
      <t>￭103年03月28日：</t>
    </r>
    <r>
      <rPr>
        <sz val="10"/>
        <color theme="1"/>
        <rFont val="標楷體"/>
        <family val="4"/>
        <charset val="136"/>
      </rPr>
      <t xml:space="preserve">
何慧君「Dear Jenny姐~95000已入，請查收」
蔡惠娟：「收到。餘10*7（應係指5*7）和300額度，一切再加油。祝順利！晚安。」</t>
    </r>
    <phoneticPr fontId="2" type="noConversion"/>
  </si>
  <si>
    <t>=(3,500/
100,000)/
10*30</t>
    <phoneticPr fontId="2" type="noConversion"/>
  </si>
  <si>
    <t>103/04/07</t>
    <phoneticPr fontId="2" type="noConversion"/>
  </si>
  <si>
    <t>103/04/30</t>
    <phoneticPr fontId="2" type="noConversion"/>
  </si>
  <si>
    <t>=(3,000/
50,000)/
10*30</t>
    <phoneticPr fontId="2" type="noConversion"/>
  </si>
  <si>
    <r>
      <rPr>
        <b/>
        <sz val="10"/>
        <color theme="1"/>
        <rFont val="標楷體"/>
        <family val="4"/>
        <charset val="136"/>
      </rPr>
      <t>￭103年07月24日：</t>
    </r>
    <r>
      <rPr>
        <sz val="10"/>
        <color theme="1"/>
        <rFont val="標楷體"/>
        <family val="4"/>
        <charset val="136"/>
      </rPr>
      <t xml:space="preserve">
何慧君：「Dear Jenny~淑幸的200，我轉入妳華銀東湖分行喔。因為這個才有設約定。蔡淑幸的電話0932-039-633」</t>
    </r>
    <phoneticPr fontId="2" type="noConversion"/>
  </si>
  <si>
    <t>=15,000/
100,000</t>
    <phoneticPr fontId="2" type="noConversion"/>
  </si>
  <si>
    <r>
      <rPr>
        <b/>
        <sz val="10"/>
        <color theme="1"/>
        <rFont val="標楷體"/>
        <family val="4"/>
        <charset val="136"/>
      </rPr>
      <t>￭103年03月21日：</t>
    </r>
    <r>
      <rPr>
        <sz val="10"/>
        <color theme="1"/>
        <rFont val="標楷體"/>
        <family val="4"/>
        <charset val="136"/>
      </rPr>
      <t xml:space="preserve">
何慧君：「190已入，請查收。…」</t>
    </r>
    <phoneticPr fontId="2" type="noConversion"/>
  </si>
  <si>
    <r>
      <rPr>
        <b/>
        <sz val="10"/>
        <color theme="1"/>
        <rFont val="標楷體"/>
        <family val="4"/>
        <charset val="136"/>
      </rPr>
      <t>￭103年03月18日：</t>
    </r>
    <r>
      <rPr>
        <sz val="10"/>
        <color theme="1"/>
        <rFont val="標楷體"/>
        <family val="4"/>
        <charset val="136"/>
      </rPr>
      <t xml:space="preserve">
蔡惠娟：「是有5*2組，我排進來。賺錢很開心的」
何慧君：「Dear Jenny姐~謝謝妳^^4.8*2，共9.6。我明早轉入」</t>
    </r>
    <phoneticPr fontId="2" type="noConversion"/>
  </si>
  <si>
    <t>=(2,000/
50,000)/
10*30</t>
    <phoneticPr fontId="2" type="noConversion"/>
  </si>
  <si>
    <r>
      <rPr>
        <b/>
        <sz val="10"/>
        <color theme="1"/>
        <rFont val="標楷體"/>
        <family val="4"/>
        <charset val="136"/>
      </rPr>
      <t>￭103年03月21日：</t>
    </r>
    <r>
      <rPr>
        <sz val="10"/>
        <color theme="1"/>
        <rFont val="標楷體"/>
        <family val="4"/>
        <charset val="136"/>
      </rPr>
      <t xml:space="preserve">
蔡惠娟：「慧君：今天有洽辦新的5*8，10D，0.2。報給妳，妳在核計看看」
何慧君：「抱歉，先入5*6，28.8。請查收。另2要星期一補了」
何慧君：「Dear Jenny姐~小額5的2組，我已經補入9.6了。請查收...」</t>
    </r>
    <phoneticPr fontId="2" type="noConversion"/>
  </si>
  <si>
    <r>
      <rPr>
        <b/>
        <sz val="10"/>
        <color theme="1"/>
        <rFont val="標楷體"/>
        <family val="4"/>
        <charset val="136"/>
      </rPr>
      <t>￭103年03月21日：</t>
    </r>
    <r>
      <rPr>
        <sz val="10"/>
        <color theme="1"/>
        <rFont val="標楷體"/>
        <family val="4"/>
        <charset val="136"/>
      </rPr>
      <t xml:space="preserve">
蔡惠娟：「...另有3組特案，10*5組，10天0.5，這是最優的，可以6次。我釋出給你們」
何慧君：「…10*5（10天0.5）的，我可以接4組。2組星期一入。2組星期三入（最遲星期四）…」</t>
    </r>
    <phoneticPr fontId="2" type="noConversion"/>
  </si>
  <si>
    <t>=5,000/
100,000/
10*30</t>
    <phoneticPr fontId="2" type="noConversion"/>
  </si>
  <si>
    <r>
      <rPr>
        <b/>
        <sz val="10"/>
        <color theme="1"/>
        <rFont val="標楷體"/>
        <family val="4"/>
        <charset val="136"/>
      </rPr>
      <t>￭103年04月01日：</t>
    </r>
    <r>
      <rPr>
        <sz val="10"/>
        <color theme="1"/>
        <rFont val="標楷體"/>
        <family val="4"/>
        <charset val="136"/>
      </rPr>
      <t xml:space="preserve">
何慧君：「5*6和10*7。共94.7。已入，請查收」
蔡惠娟：「收到。10*7記錄1號，4/11，4/21，5/1，5/11，5/21，6/1，6/11，6/21，7/1，7/11，7/21，入3.5，8/1收回70」</t>
    </r>
    <phoneticPr fontId="2" type="noConversion"/>
  </si>
  <si>
    <r>
      <rPr>
        <b/>
        <sz val="10"/>
        <color theme="1"/>
        <rFont val="標楷體"/>
        <family val="4"/>
        <charset val="136"/>
      </rPr>
      <t>￭103年04月02日：</t>
    </r>
    <r>
      <rPr>
        <sz val="10"/>
        <color theme="1"/>
        <rFont val="標楷體"/>
        <family val="4"/>
        <charset val="136"/>
      </rPr>
      <t xml:space="preserve">
何慧君：「5*2，90000已入。請查收」</t>
    </r>
    <phoneticPr fontId="2" type="noConversion"/>
  </si>
  <si>
    <t>=50,000/
1,000,000</t>
    <phoneticPr fontId="2" type="noConversion"/>
  </si>
  <si>
    <r>
      <rPr>
        <b/>
        <sz val="10"/>
        <color theme="1"/>
        <rFont val="標楷體"/>
        <family val="4"/>
        <charset val="136"/>
      </rPr>
      <t xml:space="preserve">￭103年04月02日：
</t>
    </r>
    <r>
      <rPr>
        <sz val="10"/>
        <color theme="1"/>
        <rFont val="標楷體"/>
        <family val="4"/>
        <charset val="136"/>
      </rPr>
      <t>蔡惠娟：「…代墊案20也是今天？」
何慧君：「入95（0.5 100）+20，共115。請查收」</t>
    </r>
    <phoneticPr fontId="2" type="noConversion"/>
  </si>
  <si>
    <r>
      <rPr>
        <b/>
        <sz val="10"/>
        <color theme="1"/>
        <rFont val="標楷體"/>
        <family val="4"/>
        <charset val="136"/>
      </rPr>
      <t>￭103年04月03日：</t>
    </r>
    <r>
      <rPr>
        <sz val="10"/>
        <color theme="1"/>
        <rFont val="標楷體"/>
        <family val="4"/>
        <charset val="136"/>
      </rPr>
      <t xml:space="preserve">
蔡惠娟：「…餘10*5，如都可，我等到週一，都扣1.5。讓妳發揮。加油」
何慧君：「34已入。請查收…」</t>
    </r>
    <phoneticPr fontId="2" type="noConversion"/>
  </si>
  <si>
    <r>
      <rPr>
        <b/>
        <sz val="10"/>
        <color theme="1"/>
        <rFont val="標楷體"/>
        <family val="4"/>
        <charset val="136"/>
      </rPr>
      <t xml:space="preserve">￭103年04月07日：
</t>
    </r>
    <r>
      <rPr>
        <sz val="10"/>
        <color theme="1"/>
        <rFont val="標楷體"/>
        <family val="4"/>
        <charset val="136"/>
      </rPr>
      <t>蔡惠娟：「…今10*2，收回的時間錯開一下，在4/24回20。這樣較順暢。」
何慧君：「好的。10*2（1.5）已入。請查收。」</t>
    </r>
    <phoneticPr fontId="2" type="noConversion"/>
  </si>
  <si>
    <r>
      <rPr>
        <b/>
        <sz val="10"/>
        <color theme="1"/>
        <rFont val="標楷體"/>
        <family val="4"/>
        <charset val="136"/>
      </rPr>
      <t>￭103年04月07日：</t>
    </r>
    <r>
      <rPr>
        <sz val="10"/>
        <color theme="1"/>
        <rFont val="標楷體"/>
        <family val="4"/>
        <charset val="136"/>
      </rPr>
      <t xml:space="preserve">
何慧君：「Dear Jenny姐~100（0.5）我已先入45。請查收。另50是支票，需三天交換日，星期五補入可以嗎？…」
</t>
    </r>
    <r>
      <rPr>
        <b/>
        <sz val="10"/>
        <color theme="1"/>
        <rFont val="標楷體"/>
        <family val="4"/>
        <charset val="136"/>
      </rPr>
      <t>￭103年04月10日：</t>
    </r>
    <r>
      <rPr>
        <sz val="10"/>
        <color theme="1"/>
        <rFont val="標楷體"/>
        <family val="4"/>
        <charset val="136"/>
      </rPr>
      <t xml:space="preserve">
何慧君：「…50已入，請查收」</t>
    </r>
    <phoneticPr fontId="2" type="noConversion"/>
  </si>
  <si>
    <t>=50,000/
1,000,000</t>
    <phoneticPr fontId="2" type="noConversion"/>
  </si>
  <si>
    <r>
      <rPr>
        <b/>
        <sz val="10"/>
        <color theme="1"/>
        <rFont val="標楷體"/>
        <family val="4"/>
        <charset val="136"/>
      </rPr>
      <t>￭103年04月04日：</t>
    </r>
    <r>
      <rPr>
        <sz val="10"/>
        <color theme="1"/>
        <rFont val="標楷體"/>
        <family val="4"/>
        <charset val="136"/>
      </rPr>
      <t xml:space="preserve">
蔡惠娟：「慧君：這是昨傳確認的，以這訊為正確：10*8，10D，0.6和5*12，10D，0.3，《這是0.18分》…」</t>
    </r>
    <r>
      <rPr>
        <b/>
        <sz val="10"/>
        <color theme="1"/>
        <rFont val="標楷體"/>
        <family val="4"/>
        <charset val="136"/>
      </rPr>
      <t xml:space="preserve">
￭103年04月06日：</t>
    </r>
    <r>
      <rPr>
        <sz val="10"/>
        <color theme="1"/>
        <rFont val="標楷體"/>
        <family val="4"/>
        <charset val="136"/>
      </rPr>
      <t xml:space="preserve">
蔡惠娟：「慧君：前天報的5*12和10*8，今天有洽辦幾組客群，我已安排妥當，全接走可以排12次。加油看看…」
</t>
    </r>
    <r>
      <rPr>
        <b/>
        <sz val="10"/>
        <color theme="1"/>
        <rFont val="標楷體"/>
        <family val="4"/>
        <charset val="136"/>
      </rPr>
      <t>￭103年04月09日：</t>
    </r>
    <r>
      <rPr>
        <sz val="10"/>
        <color theme="1"/>
        <rFont val="標楷體"/>
        <family val="4"/>
        <charset val="136"/>
      </rPr>
      <t xml:space="preserve">
何慧君：「可接5*2（10D0.3）。94000已入。其他再努力。…我們先努力剩下5*10及10*8…」</t>
    </r>
    <phoneticPr fontId="2" type="noConversion"/>
  </si>
  <si>
    <t>=(3,000/
50,000)/
10*30</t>
    <phoneticPr fontId="2" type="noConversion"/>
  </si>
  <si>
    <r>
      <rPr>
        <b/>
        <sz val="10"/>
        <color theme="1"/>
        <rFont val="標楷體"/>
        <family val="4"/>
        <charset val="136"/>
      </rPr>
      <t>￭103年04月12日：</t>
    </r>
    <r>
      <rPr>
        <sz val="10"/>
        <color theme="1"/>
        <rFont val="標楷體"/>
        <family val="4"/>
        <charset val="136"/>
      </rPr>
      <t xml:space="preserve">
蔡惠娟：「慧君：早上有洽辦到5*4，10D，0.3，15次，差不多一個資本額回來，這是今天的，今天如能接1或2組，就把額度預留給你們。5*10和10*8續加油！下午見」
</t>
    </r>
    <r>
      <rPr>
        <b/>
        <sz val="10"/>
        <color theme="1"/>
        <rFont val="標楷體"/>
        <family val="4"/>
        <charset val="136"/>
      </rPr>
      <t>￭103年04月14日：</t>
    </r>
    <r>
      <rPr>
        <sz val="10"/>
        <color theme="1"/>
        <rFont val="標楷體"/>
        <family val="4"/>
        <charset val="136"/>
      </rPr>
      <t xml:space="preserve">
何慧君：「昨晚跟雅湞醫生聊了一晚。她考慮好入80，晚一點再入5*2」</t>
    </r>
    <phoneticPr fontId="2" type="noConversion"/>
  </si>
  <si>
    <r>
      <rPr>
        <b/>
        <sz val="10"/>
        <color theme="1"/>
        <rFont val="標楷體"/>
        <family val="4"/>
        <charset val="136"/>
      </rPr>
      <t>￭103年04月16日：</t>
    </r>
    <r>
      <rPr>
        <sz val="10"/>
        <color theme="1"/>
        <rFont val="標楷體"/>
        <family val="4"/>
        <charset val="136"/>
      </rPr>
      <t xml:space="preserve">
蔡惠娟：「...15次的還有5*2。5*10和10*8。你們加油的目標。晚安」
何慧君：「Dear Jenny姐~5*2+5*10可接，盡量在明天下午趕快匯入...」
何慧君：「…5*10+5*2一共56.4已入。請查收」
蔡惠娟：「收到，記錄逢6號，5*2是15次，5*10是12次...」</t>
    </r>
    <phoneticPr fontId="2" type="noConversion"/>
  </si>
  <si>
    <r>
      <rPr>
        <b/>
        <sz val="10"/>
        <color theme="1"/>
        <rFont val="標楷體"/>
        <family val="4"/>
        <charset val="136"/>
      </rPr>
      <t>￭103年04月19日：</t>
    </r>
    <r>
      <rPr>
        <sz val="10"/>
        <color theme="1"/>
        <rFont val="標楷體"/>
        <family val="4"/>
        <charset val="136"/>
      </rPr>
      <t xml:space="preserve">
何慧君：「入23.5請查收」</t>
    </r>
    <phoneticPr fontId="2" type="noConversion"/>
  </si>
  <si>
    <t>=(10,000/
100,000)/
15*30</t>
    <phoneticPr fontId="2" type="noConversion"/>
  </si>
  <si>
    <r>
      <rPr>
        <b/>
        <sz val="10"/>
        <color theme="1"/>
        <rFont val="標楷體"/>
        <family val="4"/>
        <charset val="136"/>
      </rPr>
      <t>￭103年04月21日：</t>
    </r>
    <r>
      <rPr>
        <sz val="10"/>
        <color theme="1"/>
        <rFont val="標楷體"/>
        <family val="4"/>
        <charset val="136"/>
      </rPr>
      <t xml:space="preserve">
何慧君：「是不是100(10*10)15天就回收。每10回10+1」
蔡惠娟：「是的，但10*10，配15天，會差1-2天收到戶頭，因有些是晚上收，可以定成15-18天收回」
</t>
    </r>
    <r>
      <rPr>
        <b/>
        <sz val="10"/>
        <color theme="1"/>
        <rFont val="標楷體"/>
        <family val="4"/>
        <charset val="136"/>
      </rPr>
      <t xml:space="preserve">￭103年04月22日：
</t>
    </r>
    <r>
      <rPr>
        <sz val="10"/>
        <color theme="1"/>
        <rFont val="標楷體"/>
        <family val="4"/>
        <charset val="136"/>
      </rPr>
      <t>何慧君：「Jenny姐~100（10*10）15天就回。每10回10+1。我再接2組。剛剛已入20，請查收。明天再接2組」</t>
    </r>
    <phoneticPr fontId="2" type="noConversion"/>
  </si>
  <si>
    <t>A14P196</t>
    <phoneticPr fontId="2" type="noConversion"/>
  </si>
  <si>
    <t>A14P180</t>
    <phoneticPr fontId="2" type="noConversion"/>
  </si>
  <si>
    <r>
      <rPr>
        <b/>
        <sz val="10"/>
        <color theme="1"/>
        <rFont val="標楷體"/>
        <family val="4"/>
        <charset val="136"/>
      </rPr>
      <t>￭103年04月30日：</t>
    </r>
    <r>
      <rPr>
        <sz val="10"/>
        <color theme="1"/>
        <rFont val="標楷體"/>
        <family val="4"/>
        <charset val="136"/>
      </rPr>
      <t xml:space="preserve">
蔡惠娟：「…10*4是今天接？」、「妳入10*3組？餘10*1再入？」
何慧君：「呵，在開山路，剛完全沒訊號。只轉三組成功。現在入餘1組。」
何慧君：「94000已入，請查收。」</t>
    </r>
    <phoneticPr fontId="2" type="noConversion"/>
  </si>
  <si>
    <r>
      <rPr>
        <b/>
        <sz val="10"/>
        <color theme="1"/>
        <rFont val="標楷體"/>
        <family val="4"/>
        <charset val="136"/>
      </rPr>
      <t>￭103年05月06日：</t>
    </r>
    <r>
      <rPr>
        <sz val="10"/>
        <color theme="1"/>
        <rFont val="標楷體"/>
        <family val="4"/>
        <charset val="136"/>
      </rPr>
      <t xml:space="preserve">
何慧君：「…請問上次10*8，還餘10*4，我能再接10*3組嗎？可RUN長」
蔡惠娟：「可以啊！在我這裡。今天能接最好。餘10也留給妳。之後就漸漸一般案，妳把握一下…」
何慧君：「好滴，謝謝Jenny姐。啾咪^^我先入三組‧另10我明後天趕快補入^^」
蔡惠娟：「好，記錄6號，排15次給妳，10妳再補，都記錄6號10*4」
何慧君：「...另10的94000已入了」</t>
    </r>
    <phoneticPr fontId="2" type="noConversion"/>
  </si>
  <si>
    <t>=(6,000/
100,000)/
10*30</t>
    <phoneticPr fontId="2" type="noConversion"/>
  </si>
  <si>
    <r>
      <rPr>
        <b/>
        <sz val="10"/>
        <color theme="1"/>
        <rFont val="標楷體"/>
        <family val="4"/>
        <charset val="136"/>
      </rPr>
      <t>￭103年04月25日：</t>
    </r>
    <r>
      <rPr>
        <sz val="10"/>
        <color theme="1"/>
        <rFont val="標楷體"/>
        <family val="4"/>
        <charset val="136"/>
      </rPr>
      <t xml:space="preserve">
蔡惠娟：「小額案5*10，可以接？」、「5*10，10D.0.3可以先接一些」
</t>
    </r>
    <r>
      <rPr>
        <b/>
        <sz val="10"/>
        <color theme="1"/>
        <rFont val="標楷體"/>
        <family val="4"/>
        <charset val="136"/>
      </rPr>
      <t>￭103年04月28日：</t>
    </r>
    <r>
      <rPr>
        <sz val="10"/>
        <color theme="1"/>
        <rFont val="標楷體"/>
        <family val="4"/>
        <charset val="136"/>
      </rPr>
      <t xml:space="preserve">
何慧君：「5*10，10D.0.3。我先接5*2呦」
蔡惠娟：「OK！沒問題。再加油！」、「5*2，記錄逢8，排10次...」</t>
    </r>
    <phoneticPr fontId="2" type="noConversion"/>
  </si>
  <si>
    <r>
      <rPr>
        <b/>
        <sz val="10"/>
        <color theme="1"/>
        <rFont val="標楷體"/>
        <family val="4"/>
        <charset val="136"/>
      </rPr>
      <t>￭103年05月09日:</t>
    </r>
    <r>
      <rPr>
        <sz val="10"/>
        <color theme="1"/>
        <rFont val="標楷體"/>
        <family val="4"/>
        <charset val="136"/>
      </rPr>
      <t xml:space="preserve">
蔡惠娟：「新的20*2+5是妳今天要接的。今天是新的10*5，10D，0.5，10次，這下週一要接再早點告知，我好留下來」
</t>
    </r>
    <r>
      <rPr>
        <b/>
        <sz val="10"/>
        <color theme="1"/>
        <rFont val="標楷體"/>
        <family val="4"/>
        <charset val="136"/>
      </rPr>
      <t>￭103年05月12日:</t>
    </r>
    <r>
      <rPr>
        <sz val="10"/>
        <color theme="1"/>
        <rFont val="標楷體"/>
        <family val="4"/>
        <charset val="136"/>
      </rPr>
      <t xml:space="preserve">
何慧君：「Dear Jenny姐~20*2+3.5（補10*5）已入囉。…」</t>
    </r>
    <phoneticPr fontId="2" type="noConversion"/>
  </si>
  <si>
    <t>A4P121</t>
  </si>
  <si>
    <t>A4P122</t>
  </si>
  <si>
    <t>A4P127</t>
  </si>
  <si>
    <t>A4P128</t>
  </si>
  <si>
    <t>A4P129</t>
  </si>
  <si>
    <t>A4P131</t>
  </si>
  <si>
    <t>本票
（A4P132）</t>
    <phoneticPr fontId="2" type="noConversion"/>
  </si>
  <si>
    <t>本票
（A4P133）</t>
  </si>
  <si>
    <t>本票
（A4P134）</t>
  </si>
  <si>
    <t>本票
（A4P135）</t>
  </si>
  <si>
    <t>本票
（A4P136）</t>
  </si>
  <si>
    <t>103/01/28</t>
    <phoneticPr fontId="2" type="noConversion"/>
  </si>
  <si>
    <t>本票
（A4P136）</t>
    <phoneticPr fontId="2" type="noConversion"/>
  </si>
  <si>
    <t>本票
（A4P137）</t>
  </si>
  <si>
    <t>本票
（A4P138）</t>
  </si>
  <si>
    <t>本票
（A4P139）</t>
  </si>
  <si>
    <t>=7,500/
500,000</t>
    <phoneticPr fontId="2" type="noConversion"/>
  </si>
  <si>
    <t>A4P119
A4P142</t>
    <phoneticPr fontId="2" type="noConversion"/>
  </si>
  <si>
    <t>A4P119
A4P143</t>
    <phoneticPr fontId="2" type="noConversion"/>
  </si>
  <si>
    <t>A4P120
A4P143</t>
    <phoneticPr fontId="2" type="noConversion"/>
  </si>
  <si>
    <t>A4P123
A4P144</t>
    <phoneticPr fontId="2" type="noConversion"/>
  </si>
  <si>
    <t>A4P124
A4P144</t>
    <phoneticPr fontId="2" type="noConversion"/>
  </si>
  <si>
    <t>A4P124
A4P145</t>
    <phoneticPr fontId="2" type="noConversion"/>
  </si>
  <si>
    <t>A4P125
A4P145</t>
    <phoneticPr fontId="2" type="noConversion"/>
  </si>
  <si>
    <t>A4P125
A4P146</t>
    <phoneticPr fontId="2" type="noConversion"/>
  </si>
  <si>
    <t>A4P126
A4P146</t>
    <phoneticPr fontId="2" type="noConversion"/>
  </si>
  <si>
    <t>A4P127
A4P146</t>
    <phoneticPr fontId="2" type="noConversion"/>
  </si>
  <si>
    <t>A4P129
A4P147</t>
    <phoneticPr fontId="2" type="noConversion"/>
  </si>
  <si>
    <t>A4P130
A4P147</t>
    <phoneticPr fontId="2" type="noConversion"/>
  </si>
  <si>
    <t>A4P130
A4P148</t>
    <phoneticPr fontId="2" type="noConversion"/>
  </si>
  <si>
    <t>A4P131
A4P148</t>
    <phoneticPr fontId="2" type="noConversion"/>
  </si>
  <si>
    <t>A4P142</t>
    <phoneticPr fontId="2" type="noConversion"/>
  </si>
  <si>
    <t>A4P143</t>
  </si>
  <si>
    <t>A4P144</t>
  </si>
  <si>
    <t>A4P145</t>
  </si>
  <si>
    <t>A4P146</t>
  </si>
  <si>
    <t>A4P147</t>
  </si>
  <si>
    <t>A4P148</t>
  </si>
  <si>
    <t>A4P149</t>
  </si>
  <si>
    <t>A4P150</t>
  </si>
  <si>
    <t>A4P151</t>
  </si>
  <si>
    <t>A4P152</t>
  </si>
  <si>
    <t>A4P153</t>
  </si>
  <si>
    <t>A4P154</t>
  </si>
  <si>
    <t>A4P155</t>
  </si>
  <si>
    <t>A4P156</t>
  </si>
  <si>
    <t>A4P157</t>
  </si>
  <si>
    <t>A4P158</t>
  </si>
  <si>
    <t>A4P159</t>
  </si>
  <si>
    <t>A4P160</t>
  </si>
  <si>
    <t>A4P161</t>
  </si>
  <si>
    <t>A4P162</t>
  </si>
  <si>
    <t>A4P163</t>
  </si>
  <si>
    <t>A4P164
A11P18反</t>
    <phoneticPr fontId="2" type="noConversion"/>
  </si>
  <si>
    <t>A4P165</t>
    <phoneticPr fontId="2" type="noConversion"/>
  </si>
  <si>
    <t>A4P166</t>
  </si>
  <si>
    <t>本票
（A4P167）</t>
    <phoneticPr fontId="2" type="noConversion"/>
  </si>
  <si>
    <t>本票
（A4P169）</t>
    <phoneticPr fontId="2" type="noConversion"/>
  </si>
  <si>
    <t>=20,000/
1,000,000</t>
    <phoneticPr fontId="2" type="noConversion"/>
  </si>
  <si>
    <t>本票
（A4P167）
協議書
（A4P170）</t>
    <phoneticPr fontId="2" type="noConversion"/>
  </si>
  <si>
    <t>本票
（A4P168）
協議書
（A4P172）</t>
    <phoneticPr fontId="2" type="noConversion"/>
  </si>
  <si>
    <t>本票
（A4P168）
協議書
（A4P171）</t>
    <phoneticPr fontId="2" type="noConversion"/>
  </si>
  <si>
    <t>本票
（A4P168）</t>
    <phoneticPr fontId="2" type="noConversion"/>
  </si>
  <si>
    <t>A4P185</t>
    <phoneticPr fontId="2" type="noConversion"/>
  </si>
  <si>
    <t>A4P186</t>
  </si>
  <si>
    <t>A4P187</t>
  </si>
  <si>
    <t>A4P188</t>
  </si>
  <si>
    <t>A4P189</t>
  </si>
  <si>
    <t>A4P190</t>
  </si>
  <si>
    <t>A4P191</t>
  </si>
  <si>
    <t>A4P192</t>
  </si>
  <si>
    <t>A5P40</t>
    <phoneticPr fontId="2" type="noConversion"/>
  </si>
  <si>
    <t>A5P41</t>
    <phoneticPr fontId="2" type="noConversion"/>
  </si>
  <si>
    <t>A5P42</t>
  </si>
  <si>
    <t>A4P186
A5P43</t>
    <phoneticPr fontId="2" type="noConversion"/>
  </si>
  <si>
    <t>A5P44</t>
    <phoneticPr fontId="2" type="noConversion"/>
  </si>
  <si>
    <t>A5P45</t>
    <phoneticPr fontId="2" type="noConversion"/>
  </si>
  <si>
    <t>A5P46</t>
  </si>
  <si>
    <t>A5P47</t>
    <phoneticPr fontId="2" type="noConversion"/>
  </si>
  <si>
    <t>A5P48</t>
    <phoneticPr fontId="2" type="noConversion"/>
  </si>
  <si>
    <t>A5P49</t>
    <phoneticPr fontId="2" type="noConversion"/>
  </si>
  <si>
    <t>本票
（A5P52）</t>
    <phoneticPr fontId="2" type="noConversion"/>
  </si>
  <si>
    <t>本票
（A5P53）</t>
    <phoneticPr fontId="2" type="noConversion"/>
  </si>
  <si>
    <t>本票
（A5P55）</t>
    <phoneticPr fontId="2" type="noConversion"/>
  </si>
  <si>
    <t xml:space="preserve">本票
（A5P51）
協議書
（A5P56） </t>
    <phoneticPr fontId="2" type="noConversion"/>
  </si>
  <si>
    <t>=60,000/
2,000,000</t>
    <phoneticPr fontId="2" type="noConversion"/>
  </si>
  <si>
    <t>協議書
（A5P58）</t>
    <phoneticPr fontId="2" type="noConversion"/>
  </si>
  <si>
    <t>=15,000/
500,000</t>
    <phoneticPr fontId="2" type="noConversion"/>
  </si>
  <si>
    <t>協議書
（A5P57）</t>
    <phoneticPr fontId="2" type="noConversion"/>
  </si>
  <si>
    <t>=30,000/
1,000,000</t>
    <phoneticPr fontId="2" type="noConversion"/>
  </si>
  <si>
    <t xml:space="preserve">本票
（A5P54）
協議書
（A5P59） </t>
    <phoneticPr fontId="2" type="noConversion"/>
  </si>
  <si>
    <t>本票
（A5P50）</t>
    <phoneticPr fontId="2" type="noConversion"/>
  </si>
  <si>
    <t>A4P193</t>
    <phoneticPr fontId="2" type="noConversion"/>
  </si>
  <si>
    <t>A4P194</t>
  </si>
  <si>
    <t>A4P195</t>
  </si>
  <si>
    <t>A4P196</t>
  </si>
  <si>
    <t>A4P197</t>
  </si>
  <si>
    <t>A4P198</t>
  </si>
  <si>
    <t>A4P199</t>
  </si>
  <si>
    <t>104/01/09</t>
    <phoneticPr fontId="2" type="noConversion"/>
  </si>
  <si>
    <t>本票
（A4P205）</t>
  </si>
  <si>
    <t>=16,000/
800,000</t>
    <phoneticPr fontId="2" type="noConversion"/>
  </si>
  <si>
    <t>=20,000/
500,000</t>
    <phoneticPr fontId="2" type="noConversion"/>
  </si>
  <si>
    <t>=10,000/
500,000</t>
    <phoneticPr fontId="2" type="noConversion"/>
  </si>
  <si>
    <t>A4P211</t>
    <phoneticPr fontId="2" type="noConversion"/>
  </si>
  <si>
    <t>A4P212</t>
  </si>
  <si>
    <t>A4P213</t>
  </si>
  <si>
    <t>A4P214</t>
  </si>
  <si>
    <t>A4P215</t>
  </si>
  <si>
    <t>A4P216</t>
  </si>
  <si>
    <t>A4P221</t>
  </si>
  <si>
    <t>A4P243</t>
  </si>
  <si>
    <t>A4P244</t>
  </si>
  <si>
    <t>A4P245</t>
  </si>
  <si>
    <t>A4P246</t>
  </si>
  <si>
    <t>A4P247</t>
  </si>
  <si>
    <t>A4P248</t>
  </si>
  <si>
    <t>A4P248</t>
    <phoneticPr fontId="2" type="noConversion"/>
  </si>
  <si>
    <t>A4P249</t>
  </si>
  <si>
    <t>A4P251</t>
  </si>
  <si>
    <t>A4P251</t>
    <phoneticPr fontId="2" type="noConversion"/>
  </si>
  <si>
    <t>A4P254</t>
  </si>
  <si>
    <t>A4P254</t>
    <phoneticPr fontId="2" type="noConversion"/>
  </si>
  <si>
    <t>A4P255</t>
  </si>
  <si>
    <t>A4P255</t>
    <phoneticPr fontId="2" type="noConversion"/>
  </si>
  <si>
    <t>A4P256</t>
  </si>
  <si>
    <t>A4P257</t>
  </si>
  <si>
    <t>A4P258</t>
  </si>
  <si>
    <t>A4P266</t>
  </si>
  <si>
    <t>A4P266</t>
    <phoneticPr fontId="2" type="noConversion"/>
  </si>
  <si>
    <t>A4P220
A6P110</t>
    <phoneticPr fontId="2" type="noConversion"/>
  </si>
  <si>
    <t>A4P223
A6P191</t>
    <phoneticPr fontId="2" type="noConversion"/>
  </si>
  <si>
    <t>A4P217
A4P239
A6P105</t>
    <phoneticPr fontId="2" type="noConversion"/>
  </si>
  <si>
    <t>A4P217
A4P239
A6P106</t>
    <phoneticPr fontId="2" type="noConversion"/>
  </si>
  <si>
    <t>A4P217
A4P239
A6P106</t>
    <phoneticPr fontId="2" type="noConversion"/>
  </si>
  <si>
    <t>A4P218
A6P106</t>
    <phoneticPr fontId="2" type="noConversion"/>
  </si>
  <si>
    <t>A4P218
A6P107</t>
    <phoneticPr fontId="2" type="noConversion"/>
  </si>
  <si>
    <t>A4P218
A6P108</t>
    <phoneticPr fontId="2" type="noConversion"/>
  </si>
  <si>
    <t>A4P166
A6P107</t>
    <phoneticPr fontId="2" type="noConversion"/>
  </si>
  <si>
    <t>A4P219
A6P108</t>
    <phoneticPr fontId="2" type="noConversion"/>
  </si>
  <si>
    <t>A4P219
A6P109</t>
    <phoneticPr fontId="2" type="noConversion"/>
  </si>
  <si>
    <t>A4P219
A6P110</t>
    <phoneticPr fontId="2" type="noConversion"/>
  </si>
  <si>
    <t>A4P220
A4P241
A6P112</t>
    <phoneticPr fontId="2" type="noConversion"/>
  </si>
  <si>
    <t>A4P220
A6P112</t>
    <phoneticPr fontId="2" type="noConversion"/>
  </si>
  <si>
    <t>本票
(A4P226)</t>
    <phoneticPr fontId="2" type="noConversion"/>
  </si>
  <si>
    <t>103/03/26</t>
    <phoneticPr fontId="2" type="noConversion"/>
  </si>
  <si>
    <t>本票
(A4P230)</t>
    <phoneticPr fontId="2" type="noConversion"/>
  </si>
  <si>
    <t>本票
(A4P231)</t>
    <phoneticPr fontId="2" type="noConversion"/>
  </si>
  <si>
    <t>本票
(A4P232)</t>
  </si>
  <si>
    <t>本票
(A4P233)</t>
    <phoneticPr fontId="2" type="noConversion"/>
  </si>
  <si>
    <t>本票
(A4P234)</t>
    <phoneticPr fontId="2" type="noConversion"/>
  </si>
  <si>
    <t>本票
(A4P224)
協議書
(A4P235)</t>
    <phoneticPr fontId="2" type="noConversion"/>
  </si>
  <si>
    <t>=10,000/
500,000</t>
    <phoneticPr fontId="2" type="noConversion"/>
  </si>
  <si>
    <t>=40,000/
2,000,000</t>
    <phoneticPr fontId="2" type="noConversion"/>
  </si>
  <si>
    <t>A4P239</t>
    <phoneticPr fontId="2" type="noConversion"/>
  </si>
  <si>
    <t>A4P240</t>
  </si>
  <si>
    <t>A4P241</t>
  </si>
  <si>
    <t>A4P242</t>
  </si>
  <si>
    <t>A4P250</t>
  </si>
  <si>
    <t>A4P252</t>
  </si>
  <si>
    <t>A4P253</t>
  </si>
  <si>
    <t>A4P259</t>
  </si>
  <si>
    <t>A4P260</t>
  </si>
  <si>
    <t>A4P261</t>
  </si>
  <si>
    <t>A4P262</t>
  </si>
  <si>
    <t>A4P263</t>
  </si>
  <si>
    <t>A4P264</t>
  </si>
  <si>
    <t>A4P265</t>
  </si>
  <si>
    <t>A4P267</t>
  </si>
  <si>
    <t>A4P268</t>
  </si>
  <si>
    <t>A4P269</t>
  </si>
  <si>
    <t>A4P270</t>
  </si>
  <si>
    <t>A4P272</t>
  </si>
  <si>
    <t>A4P272
A6P116</t>
  </si>
  <si>
    <t>A4P273</t>
    <phoneticPr fontId="2" type="noConversion"/>
  </si>
  <si>
    <t>A4P274</t>
  </si>
  <si>
    <t>=20,000/
1,000,000</t>
    <phoneticPr fontId="2" type="noConversion"/>
  </si>
  <si>
    <t>A4P279</t>
    <phoneticPr fontId="2" type="noConversion"/>
  </si>
  <si>
    <t>A4P280</t>
  </si>
  <si>
    <t>A4P281</t>
  </si>
  <si>
    <t>A4P285</t>
    <phoneticPr fontId="2" type="noConversion"/>
  </si>
  <si>
    <t>A4P286</t>
  </si>
  <si>
    <t>A4P287</t>
  </si>
  <si>
    <t>A4P288</t>
  </si>
  <si>
    <t>A4P289</t>
  </si>
  <si>
    <t>A4P290</t>
  </si>
  <si>
    <t>A4P291</t>
  </si>
  <si>
    <t>A4P292</t>
  </si>
  <si>
    <t>A4P293</t>
  </si>
  <si>
    <t>A4P294</t>
  </si>
  <si>
    <t>A4P295</t>
  </si>
  <si>
    <t>A4P296</t>
  </si>
  <si>
    <t>A4P297</t>
  </si>
  <si>
    <t>A4P298</t>
  </si>
  <si>
    <t>A4P299</t>
    <phoneticPr fontId="2" type="noConversion"/>
  </si>
  <si>
    <t>A4P300</t>
  </si>
  <si>
    <t>本票
(A4P301)
協議書
(A4P305)</t>
    <phoneticPr fontId="2" type="noConversion"/>
  </si>
  <si>
    <t>本票
(A4P302)
協議書
(A4P306)</t>
    <phoneticPr fontId="2" type="noConversion"/>
  </si>
  <si>
    <t>本票
(A4P303)</t>
    <phoneticPr fontId="2" type="noConversion"/>
  </si>
  <si>
    <t>本票
(A4P304)</t>
  </si>
  <si>
    <t>=12,000/
600,000</t>
    <phoneticPr fontId="2" type="noConversion"/>
  </si>
  <si>
    <t>A4P307</t>
    <phoneticPr fontId="2" type="noConversion"/>
  </si>
  <si>
    <t>A4P308</t>
  </si>
  <si>
    <t>A4P309</t>
  </si>
  <si>
    <t>A4P310</t>
  </si>
  <si>
    <t>A4P311</t>
  </si>
  <si>
    <t>A4P319</t>
    <phoneticPr fontId="2" type="noConversion"/>
  </si>
  <si>
    <t>A4P320</t>
  </si>
  <si>
    <t>A4P324</t>
  </si>
  <si>
    <t>A4P325</t>
  </si>
  <si>
    <t>A4P327</t>
    <phoneticPr fontId="2" type="noConversion"/>
  </si>
  <si>
    <t>A4P328</t>
  </si>
  <si>
    <t>A4P312
A4P329</t>
    <phoneticPr fontId="2" type="noConversion"/>
  </si>
  <si>
    <t>A4P329</t>
  </si>
  <si>
    <t>A4P330</t>
  </si>
  <si>
    <t>A4P331</t>
  </si>
  <si>
    <t>A4P332</t>
  </si>
  <si>
    <t>103/03/19</t>
    <phoneticPr fontId="2" type="noConversion"/>
  </si>
  <si>
    <t>A4P334</t>
    <phoneticPr fontId="2" type="noConversion"/>
  </si>
  <si>
    <t>104/02/24</t>
    <phoneticPr fontId="2" type="noConversion"/>
  </si>
  <si>
    <t>A4P339</t>
  </si>
  <si>
    <t>A4P342</t>
  </si>
  <si>
    <t>A4P343</t>
  </si>
  <si>
    <t>A4P344</t>
  </si>
  <si>
    <t>本票
(A4P346)</t>
    <phoneticPr fontId="2" type="noConversion"/>
  </si>
  <si>
    <t>本票
(A4P347)</t>
    <phoneticPr fontId="2" type="noConversion"/>
  </si>
  <si>
    <t>A4P340</t>
  </si>
  <si>
    <t>A4P341</t>
  </si>
  <si>
    <t>A4P344
A4P351</t>
    <phoneticPr fontId="2" type="noConversion"/>
  </si>
  <si>
    <t>A4P345
A4P351</t>
    <phoneticPr fontId="2" type="noConversion"/>
  </si>
  <si>
    <t>A4P351</t>
    <phoneticPr fontId="2" type="noConversion"/>
  </si>
  <si>
    <t>103/06/13</t>
    <phoneticPr fontId="2" type="noConversion"/>
  </si>
  <si>
    <t>103/06/19</t>
    <phoneticPr fontId="2" type="noConversion"/>
  </si>
  <si>
    <t>103/07/16</t>
    <phoneticPr fontId="2" type="noConversion"/>
  </si>
  <si>
    <t>103/07/18</t>
    <phoneticPr fontId="2" type="noConversion"/>
  </si>
  <si>
    <t>103/07/31</t>
    <phoneticPr fontId="2" type="noConversion"/>
  </si>
  <si>
    <t>103/08/18</t>
    <phoneticPr fontId="2" type="noConversion"/>
  </si>
  <si>
    <t>103/08/20</t>
    <phoneticPr fontId="2" type="noConversion"/>
  </si>
  <si>
    <t>103/09/10</t>
    <phoneticPr fontId="2" type="noConversion"/>
  </si>
  <si>
    <t>103/09/12</t>
    <phoneticPr fontId="2" type="noConversion"/>
  </si>
  <si>
    <t>103/09/16</t>
    <phoneticPr fontId="2" type="noConversion"/>
  </si>
  <si>
    <t>103/09/24</t>
    <phoneticPr fontId="2" type="noConversion"/>
  </si>
  <si>
    <t>103/10/13</t>
    <phoneticPr fontId="2" type="noConversion"/>
  </si>
  <si>
    <t>103/10/22</t>
    <phoneticPr fontId="2" type="noConversion"/>
  </si>
  <si>
    <t>103/11/17</t>
    <phoneticPr fontId="2" type="noConversion"/>
  </si>
  <si>
    <t>103/11/18</t>
  </si>
  <si>
    <t>103/11/24</t>
    <phoneticPr fontId="2" type="noConversion"/>
  </si>
  <si>
    <t>103/12/14</t>
    <phoneticPr fontId="2" type="noConversion"/>
  </si>
  <si>
    <t>104/01/14</t>
    <phoneticPr fontId="2" type="noConversion"/>
  </si>
  <si>
    <t>104/04/17</t>
    <phoneticPr fontId="2" type="noConversion"/>
  </si>
  <si>
    <t>104/04/22</t>
    <phoneticPr fontId="2" type="noConversion"/>
  </si>
  <si>
    <t>104/04/24</t>
    <phoneticPr fontId="2" type="noConversion"/>
  </si>
  <si>
    <t>104/05/12</t>
    <phoneticPr fontId="2" type="noConversion"/>
  </si>
  <si>
    <t>104/06/05</t>
    <phoneticPr fontId="2" type="noConversion"/>
  </si>
  <si>
    <t>104/06/09</t>
    <phoneticPr fontId="2" type="noConversion"/>
  </si>
  <si>
    <t>104/06/12</t>
    <phoneticPr fontId="2" type="noConversion"/>
  </si>
  <si>
    <t>104/07/15</t>
    <phoneticPr fontId="2" type="noConversion"/>
  </si>
  <si>
    <t>104/07/19</t>
    <phoneticPr fontId="2" type="noConversion"/>
  </si>
  <si>
    <t>104/11/26</t>
    <phoneticPr fontId="2" type="noConversion"/>
  </si>
  <si>
    <t>104/11/29</t>
    <phoneticPr fontId="2" type="noConversion"/>
  </si>
  <si>
    <t>約定書
(A1P25)
本票
(A1P25反)</t>
    <phoneticPr fontId="2" type="noConversion"/>
  </si>
  <si>
    <t>約定書
(A1P26)
本票
(A1P26反)</t>
    <phoneticPr fontId="2" type="noConversion"/>
  </si>
  <si>
    <t>本票
(A1P27)</t>
    <phoneticPr fontId="2" type="noConversion"/>
  </si>
  <si>
    <t>約定書
(A1P27反)
本票
(A1P28)</t>
    <phoneticPr fontId="2" type="noConversion"/>
  </si>
  <si>
    <t>約定書
(A1P28反)
本票
(A1P29)</t>
    <phoneticPr fontId="2" type="noConversion"/>
  </si>
  <si>
    <t>本票
(A1P29反)</t>
    <phoneticPr fontId="2" type="noConversion"/>
  </si>
  <si>
    <t>本票
(A1P30反)</t>
    <phoneticPr fontId="2" type="noConversion"/>
  </si>
  <si>
    <t>本票
(A1P31)</t>
    <phoneticPr fontId="2" type="noConversion"/>
  </si>
  <si>
    <t>本票
(A1P31反)</t>
    <phoneticPr fontId="2" type="noConversion"/>
  </si>
  <si>
    <t>本票
(A1P32)</t>
    <phoneticPr fontId="2" type="noConversion"/>
  </si>
  <si>
    <t>本票
(A1P32反)</t>
    <phoneticPr fontId="2" type="noConversion"/>
  </si>
  <si>
    <t>103/06/10</t>
    <phoneticPr fontId="2" type="noConversion"/>
  </si>
  <si>
    <t>103/06/17</t>
    <phoneticPr fontId="2" type="noConversion"/>
  </si>
  <si>
    <t>A1P34
A7P185反</t>
    <phoneticPr fontId="2" type="noConversion"/>
  </si>
  <si>
    <t>A1P34
A7P186</t>
    <phoneticPr fontId="2" type="noConversion"/>
  </si>
  <si>
    <t>A1P34
A7P187</t>
    <phoneticPr fontId="2" type="noConversion"/>
  </si>
  <si>
    <t>A1P34反
A7P187反</t>
    <phoneticPr fontId="2" type="noConversion"/>
  </si>
  <si>
    <t>A1P35
A7P189</t>
    <phoneticPr fontId="2" type="noConversion"/>
  </si>
  <si>
    <t>A1P34反
A7P188反</t>
    <phoneticPr fontId="2" type="noConversion"/>
  </si>
  <si>
    <t>A1P35
A7P192</t>
    <phoneticPr fontId="2" type="noConversion"/>
  </si>
  <si>
    <t>A1P35反
A7P192反</t>
    <phoneticPr fontId="2" type="noConversion"/>
  </si>
  <si>
    <t>A1P35反
A7P195</t>
    <phoneticPr fontId="2" type="noConversion"/>
  </si>
  <si>
    <t>A1P36
A7P198反</t>
    <phoneticPr fontId="2" type="noConversion"/>
  </si>
  <si>
    <t>A1P36
A7P199</t>
    <phoneticPr fontId="2" type="noConversion"/>
  </si>
  <si>
    <t>A7P204反</t>
    <phoneticPr fontId="2" type="noConversion"/>
  </si>
  <si>
    <t>A1P36反
A7P205</t>
    <phoneticPr fontId="2" type="noConversion"/>
  </si>
  <si>
    <t>A7P205</t>
    <phoneticPr fontId="2" type="noConversion"/>
  </si>
  <si>
    <t>A1P37
A7P206</t>
    <phoneticPr fontId="2" type="noConversion"/>
  </si>
  <si>
    <t>A1P37
A7P207反</t>
    <phoneticPr fontId="2" type="noConversion"/>
  </si>
  <si>
    <t>A1P37反
A7P210反</t>
    <phoneticPr fontId="2" type="noConversion"/>
  </si>
  <si>
    <t>A1P37反
A7P213</t>
    <phoneticPr fontId="2" type="noConversion"/>
  </si>
  <si>
    <t>A1P38
A7P218反</t>
    <phoneticPr fontId="2" type="noConversion"/>
  </si>
  <si>
    <t>A1P38反
A7P219反</t>
    <phoneticPr fontId="2" type="noConversion"/>
  </si>
  <si>
    <t>A1P38反
A7P223</t>
    <phoneticPr fontId="2" type="noConversion"/>
  </si>
  <si>
    <t>A1P39
A7P227</t>
    <phoneticPr fontId="2" type="noConversion"/>
  </si>
  <si>
    <t>A1P39反
A7P238反</t>
    <phoneticPr fontId="2" type="noConversion"/>
  </si>
  <si>
    <t>A1P40
A7P239</t>
    <phoneticPr fontId="2" type="noConversion"/>
  </si>
  <si>
    <t>A1P40
A7P239反</t>
    <phoneticPr fontId="2" type="noConversion"/>
  </si>
  <si>
    <t>A1P40
A7P240</t>
    <phoneticPr fontId="2" type="noConversion"/>
  </si>
  <si>
    <t>A1P40反
A7P242</t>
    <phoneticPr fontId="2" type="noConversion"/>
  </si>
  <si>
    <t>A1P40反
A7P246</t>
    <phoneticPr fontId="2" type="noConversion"/>
  </si>
  <si>
    <t>A1P41</t>
    <phoneticPr fontId="2" type="noConversion"/>
  </si>
  <si>
    <t>A1P41反</t>
    <phoneticPr fontId="2" type="noConversion"/>
  </si>
  <si>
    <t>A1P41反
A7P250反</t>
    <phoneticPr fontId="2" type="noConversion"/>
  </si>
  <si>
    <t>A1P42</t>
    <phoneticPr fontId="2" type="noConversion"/>
  </si>
  <si>
    <t>104/07/03</t>
    <phoneticPr fontId="2" type="noConversion"/>
  </si>
  <si>
    <t>104/07/07</t>
    <phoneticPr fontId="2" type="noConversion"/>
  </si>
  <si>
    <t>104/07/08</t>
    <phoneticPr fontId="2" type="noConversion"/>
  </si>
  <si>
    <t>104/10/02</t>
    <phoneticPr fontId="2" type="noConversion"/>
  </si>
  <si>
    <t>104/10/04</t>
    <phoneticPr fontId="2" type="noConversion"/>
  </si>
  <si>
    <t>A2P27</t>
  </si>
  <si>
    <t>約定書
(A2P30)
本票
(A2P32)</t>
    <phoneticPr fontId="2" type="noConversion"/>
  </si>
  <si>
    <t>約定書
(A2P31)</t>
    <phoneticPr fontId="2" type="noConversion"/>
  </si>
  <si>
    <t>104/07/24</t>
    <phoneticPr fontId="2" type="noConversion"/>
  </si>
  <si>
    <t>A2P28</t>
  </si>
  <si>
    <t>A2P29</t>
  </si>
  <si>
    <t>104/08/26</t>
    <phoneticPr fontId="2" type="noConversion"/>
  </si>
  <si>
    <t>A2P28</t>
    <phoneticPr fontId="2" type="noConversion"/>
  </si>
  <si>
    <t>A2P29</t>
    <phoneticPr fontId="2" type="noConversion"/>
  </si>
  <si>
    <t>104/08/28</t>
    <phoneticPr fontId="2" type="noConversion"/>
  </si>
  <si>
    <t>104/07/20</t>
    <phoneticPr fontId="2" type="noConversion"/>
  </si>
  <si>
    <t>A2P28</t>
    <phoneticPr fontId="2" type="noConversion"/>
  </si>
  <si>
    <t>104/07/23</t>
    <phoneticPr fontId="2" type="noConversion"/>
  </si>
  <si>
    <t>104/08/25</t>
    <phoneticPr fontId="2" type="noConversion"/>
  </si>
  <si>
    <t>104/09/03</t>
    <phoneticPr fontId="2" type="noConversion"/>
  </si>
  <si>
    <t>104/09/08</t>
    <phoneticPr fontId="2" type="noConversion"/>
  </si>
  <si>
    <t>104/10/08</t>
    <phoneticPr fontId="2" type="noConversion"/>
  </si>
  <si>
    <t>A5P61</t>
    <phoneticPr fontId="2" type="noConversion"/>
  </si>
  <si>
    <t>A5P62</t>
  </si>
  <si>
    <t>A5P63</t>
  </si>
  <si>
    <t>A5P64</t>
  </si>
  <si>
    <t>A5P65</t>
  </si>
  <si>
    <t>102/11/06</t>
    <phoneticPr fontId="2" type="noConversion"/>
  </si>
  <si>
    <t>A5P66</t>
  </si>
  <si>
    <t>A5P67</t>
  </si>
  <si>
    <t>A5P68</t>
  </si>
  <si>
    <t>A5P69</t>
  </si>
  <si>
    <t>A5P70</t>
  </si>
  <si>
    <t>A5P71</t>
  </si>
  <si>
    <t>A5P73</t>
    <phoneticPr fontId="2" type="noConversion"/>
  </si>
  <si>
    <t>A5P74</t>
  </si>
  <si>
    <t>A5P75</t>
  </si>
  <si>
    <t>A5P76</t>
  </si>
  <si>
    <t>101/09/02</t>
    <phoneticPr fontId="2" type="noConversion"/>
  </si>
  <si>
    <t>101/10/02</t>
    <phoneticPr fontId="2" type="noConversion"/>
  </si>
  <si>
    <t>101/10/31</t>
    <phoneticPr fontId="2" type="noConversion"/>
  </si>
  <si>
    <t>A5P116</t>
    <phoneticPr fontId="2" type="noConversion"/>
  </si>
  <si>
    <t>A4P185
A5P116</t>
    <phoneticPr fontId="2" type="noConversion"/>
  </si>
  <si>
    <t>103/04/08</t>
    <phoneticPr fontId="2" type="noConversion"/>
  </si>
  <si>
    <t>A5P121</t>
    <phoneticPr fontId="2" type="noConversion"/>
  </si>
  <si>
    <t>103/09/04</t>
    <phoneticPr fontId="2" type="noConversion"/>
  </si>
  <si>
    <t>103/09/06</t>
    <phoneticPr fontId="2" type="noConversion"/>
  </si>
  <si>
    <t>103/09/24</t>
    <phoneticPr fontId="2" type="noConversion"/>
  </si>
  <si>
    <t>103/09/26</t>
    <phoneticPr fontId="2" type="noConversion"/>
  </si>
  <si>
    <t>103/10/05</t>
    <phoneticPr fontId="2" type="noConversion"/>
  </si>
  <si>
    <t>103/10/07</t>
    <phoneticPr fontId="2" type="noConversion"/>
  </si>
  <si>
    <t>103/10/22</t>
    <phoneticPr fontId="2" type="noConversion"/>
  </si>
  <si>
    <t>103/10/24</t>
    <phoneticPr fontId="2" type="noConversion"/>
  </si>
  <si>
    <t>103/11/03</t>
    <phoneticPr fontId="2" type="noConversion"/>
  </si>
  <si>
    <t>103/11/24</t>
    <phoneticPr fontId="2" type="noConversion"/>
  </si>
  <si>
    <t>103/11/26</t>
    <phoneticPr fontId="2" type="noConversion"/>
  </si>
  <si>
    <t>103/12/03</t>
    <phoneticPr fontId="2" type="noConversion"/>
  </si>
  <si>
    <t>103/12/04</t>
  </si>
  <si>
    <t>103/12/07</t>
    <phoneticPr fontId="2" type="noConversion"/>
  </si>
  <si>
    <t>103/12/23</t>
    <phoneticPr fontId="2" type="noConversion"/>
  </si>
  <si>
    <t>103/12/24</t>
    <phoneticPr fontId="2" type="noConversion"/>
  </si>
  <si>
    <t>104/01/06</t>
    <phoneticPr fontId="2" type="noConversion"/>
  </si>
  <si>
    <t>104/01/23</t>
    <phoneticPr fontId="2" type="noConversion"/>
  </si>
  <si>
    <t>104/01/26</t>
    <phoneticPr fontId="2" type="noConversion"/>
  </si>
  <si>
    <t>104/02/04</t>
    <phoneticPr fontId="2" type="noConversion"/>
  </si>
  <si>
    <t>104/02/08</t>
    <phoneticPr fontId="2" type="noConversion"/>
  </si>
  <si>
    <t>104/02/24</t>
    <phoneticPr fontId="2" type="noConversion"/>
  </si>
  <si>
    <t>104/02/26</t>
    <phoneticPr fontId="2" type="noConversion"/>
  </si>
  <si>
    <t>104/03/04</t>
    <phoneticPr fontId="2" type="noConversion"/>
  </si>
  <si>
    <t>104/03/08</t>
    <phoneticPr fontId="2" type="noConversion"/>
  </si>
  <si>
    <t>104/03/25</t>
    <phoneticPr fontId="2" type="noConversion"/>
  </si>
  <si>
    <t>104/04/07</t>
    <phoneticPr fontId="2" type="noConversion"/>
  </si>
  <si>
    <t>104/04/24</t>
    <phoneticPr fontId="2" type="noConversion"/>
  </si>
  <si>
    <t>104/04/27</t>
    <phoneticPr fontId="2" type="noConversion"/>
  </si>
  <si>
    <t>104/04/29</t>
    <phoneticPr fontId="2" type="noConversion"/>
  </si>
  <si>
    <t>104/05/08</t>
    <phoneticPr fontId="2" type="noConversion"/>
  </si>
  <si>
    <t>104/05/12</t>
    <phoneticPr fontId="2" type="noConversion"/>
  </si>
  <si>
    <t>104/05/26</t>
    <phoneticPr fontId="2" type="noConversion"/>
  </si>
  <si>
    <t>104/05/28</t>
    <phoneticPr fontId="2" type="noConversion"/>
  </si>
  <si>
    <t>104/06/08</t>
    <phoneticPr fontId="2" type="noConversion"/>
  </si>
  <si>
    <t>104/06/15</t>
    <phoneticPr fontId="2" type="noConversion"/>
  </si>
  <si>
    <t>103/06/02</t>
    <phoneticPr fontId="2" type="noConversion"/>
  </si>
  <si>
    <t>103/06/04</t>
    <phoneticPr fontId="2" type="noConversion"/>
  </si>
  <si>
    <t>103/06/06</t>
    <phoneticPr fontId="2" type="noConversion"/>
  </si>
  <si>
    <t>103/06/08</t>
    <phoneticPr fontId="2" type="noConversion"/>
  </si>
  <si>
    <t>103/06/21</t>
    <phoneticPr fontId="2" type="noConversion"/>
  </si>
  <si>
    <t>103/07/01</t>
    <phoneticPr fontId="2" type="noConversion"/>
  </si>
  <si>
    <t>103/07/08</t>
    <phoneticPr fontId="2" type="noConversion"/>
  </si>
  <si>
    <t>103/07/10</t>
    <phoneticPr fontId="2" type="noConversion"/>
  </si>
  <si>
    <t>103/07/14</t>
    <phoneticPr fontId="2" type="noConversion"/>
  </si>
  <si>
    <t>103/07/16</t>
    <phoneticPr fontId="2" type="noConversion"/>
  </si>
  <si>
    <t>103/07/23</t>
    <phoneticPr fontId="2" type="noConversion"/>
  </si>
  <si>
    <t>103/07/29</t>
    <phoneticPr fontId="2" type="noConversion"/>
  </si>
  <si>
    <t>103/08/03</t>
    <phoneticPr fontId="2" type="noConversion"/>
  </si>
  <si>
    <t>103/08/05</t>
    <phoneticPr fontId="2" type="noConversion"/>
  </si>
  <si>
    <t>103/08/21</t>
    <phoneticPr fontId="2" type="noConversion"/>
  </si>
  <si>
    <t>103/08/26</t>
    <phoneticPr fontId="2" type="noConversion"/>
  </si>
  <si>
    <t>103/08/27</t>
  </si>
  <si>
    <t>A5P121</t>
    <phoneticPr fontId="2" type="noConversion"/>
  </si>
  <si>
    <t>A5P122</t>
  </si>
  <si>
    <t>A5P123</t>
  </si>
  <si>
    <t>A5P124</t>
  </si>
  <si>
    <t>A5P125</t>
  </si>
  <si>
    <t>A5P126</t>
  </si>
  <si>
    <t>A5P127</t>
    <phoneticPr fontId="2" type="noConversion"/>
  </si>
  <si>
    <t>103/03/10</t>
    <phoneticPr fontId="2" type="noConversion"/>
  </si>
  <si>
    <t>A5P132
A10P342</t>
    <phoneticPr fontId="2" type="noConversion"/>
  </si>
  <si>
    <t>103/03/13</t>
    <phoneticPr fontId="2" type="noConversion"/>
  </si>
  <si>
    <t>103/03/18</t>
    <phoneticPr fontId="2" type="noConversion"/>
  </si>
  <si>
    <t>103/03/31</t>
    <phoneticPr fontId="2" type="noConversion"/>
  </si>
  <si>
    <t>103/04/03</t>
    <phoneticPr fontId="2" type="noConversion"/>
  </si>
  <si>
    <t>103/04/07</t>
    <phoneticPr fontId="2" type="noConversion"/>
  </si>
  <si>
    <t>103/04/09</t>
    <phoneticPr fontId="2" type="noConversion"/>
  </si>
  <si>
    <t>103/04/11</t>
    <phoneticPr fontId="2" type="noConversion"/>
  </si>
  <si>
    <t>103/04/14</t>
    <phoneticPr fontId="2" type="noConversion"/>
  </si>
  <si>
    <t>103/04/18</t>
    <phoneticPr fontId="2" type="noConversion"/>
  </si>
  <si>
    <t>103/04/21</t>
    <phoneticPr fontId="2" type="noConversion"/>
  </si>
  <si>
    <t>103/04/25</t>
    <phoneticPr fontId="2" type="noConversion"/>
  </si>
  <si>
    <t>103/04/28</t>
    <phoneticPr fontId="2" type="noConversion"/>
  </si>
  <si>
    <t>103/05/02</t>
    <phoneticPr fontId="2" type="noConversion"/>
  </si>
  <si>
    <t>103/05/05</t>
    <phoneticPr fontId="2" type="noConversion"/>
  </si>
  <si>
    <t>103/05/13</t>
    <phoneticPr fontId="2" type="noConversion"/>
  </si>
  <si>
    <t>103/05/16</t>
    <phoneticPr fontId="2" type="noConversion"/>
  </si>
  <si>
    <t>103/05/30</t>
    <phoneticPr fontId="2" type="noConversion"/>
  </si>
  <si>
    <t>103/06/06</t>
    <phoneticPr fontId="2" type="noConversion"/>
  </si>
  <si>
    <t>103/06/12</t>
    <phoneticPr fontId="2" type="noConversion"/>
  </si>
  <si>
    <t>103/06/20</t>
    <phoneticPr fontId="2" type="noConversion"/>
  </si>
  <si>
    <t>103/07/03</t>
    <phoneticPr fontId="2" type="noConversion"/>
  </si>
  <si>
    <t>103/07/11</t>
    <phoneticPr fontId="2" type="noConversion"/>
  </si>
  <si>
    <t>103/07/14</t>
    <phoneticPr fontId="2" type="noConversion"/>
  </si>
  <si>
    <t>103/07/28</t>
    <phoneticPr fontId="2" type="noConversion"/>
  </si>
  <si>
    <t>A5P134</t>
    <phoneticPr fontId="2" type="noConversion"/>
  </si>
  <si>
    <t>103/03/21</t>
    <phoneticPr fontId="2" type="noConversion"/>
  </si>
  <si>
    <t>103/05/20</t>
    <phoneticPr fontId="2" type="noConversion"/>
  </si>
  <si>
    <t>103/05/23</t>
    <phoneticPr fontId="2" type="noConversion"/>
  </si>
  <si>
    <t>103/05/26</t>
    <phoneticPr fontId="2" type="noConversion"/>
  </si>
  <si>
    <t>A5P136</t>
    <phoneticPr fontId="2" type="noConversion"/>
  </si>
  <si>
    <t>103/06/02</t>
    <phoneticPr fontId="2" type="noConversion"/>
  </si>
  <si>
    <t>103/06/10</t>
    <phoneticPr fontId="2" type="noConversion"/>
  </si>
  <si>
    <t>103/06/26</t>
    <phoneticPr fontId="2" type="noConversion"/>
  </si>
  <si>
    <t>103/06/30</t>
    <phoneticPr fontId="2" type="noConversion"/>
  </si>
  <si>
    <t>103/07/04</t>
    <phoneticPr fontId="2" type="noConversion"/>
  </si>
  <si>
    <t>103/07/15</t>
    <phoneticPr fontId="2" type="noConversion"/>
  </si>
  <si>
    <t>103/07/18</t>
    <phoneticPr fontId="2" type="noConversion"/>
  </si>
  <si>
    <t>103/07/25</t>
    <phoneticPr fontId="2" type="noConversion"/>
  </si>
  <si>
    <t>103/07/29</t>
    <phoneticPr fontId="2" type="noConversion"/>
  </si>
  <si>
    <t>103/07/31</t>
    <phoneticPr fontId="2" type="noConversion"/>
  </si>
  <si>
    <t>103/08/02</t>
    <phoneticPr fontId="2" type="noConversion"/>
  </si>
  <si>
    <t>103/08/07</t>
    <phoneticPr fontId="2" type="noConversion"/>
  </si>
  <si>
    <t>103/08/10</t>
    <phoneticPr fontId="2" type="noConversion"/>
  </si>
  <si>
    <t>103/08/13</t>
    <phoneticPr fontId="2" type="noConversion"/>
  </si>
  <si>
    <t>103/08/15</t>
    <phoneticPr fontId="2" type="noConversion"/>
  </si>
  <si>
    <t>103/08/20</t>
    <phoneticPr fontId="2" type="noConversion"/>
  </si>
  <si>
    <t>103/08/21</t>
    <phoneticPr fontId="2" type="noConversion"/>
  </si>
  <si>
    <t>103/08/26</t>
    <phoneticPr fontId="2" type="noConversion"/>
  </si>
  <si>
    <t>103/08/29</t>
    <phoneticPr fontId="2" type="noConversion"/>
  </si>
  <si>
    <t>A5P137</t>
  </si>
  <si>
    <t>103/09/02</t>
    <phoneticPr fontId="2" type="noConversion"/>
  </si>
  <si>
    <t>103/09/05</t>
    <phoneticPr fontId="2" type="noConversion"/>
  </si>
  <si>
    <t>103/09/10</t>
    <phoneticPr fontId="2" type="noConversion"/>
  </si>
  <si>
    <t>103/09/12</t>
    <phoneticPr fontId="2" type="noConversion"/>
  </si>
  <si>
    <t>103/09/15</t>
    <phoneticPr fontId="2" type="noConversion"/>
  </si>
  <si>
    <t>103/09/18</t>
    <phoneticPr fontId="2" type="noConversion"/>
  </si>
  <si>
    <t>103/09/20</t>
    <phoneticPr fontId="2" type="noConversion"/>
  </si>
  <si>
    <t>103/09/26</t>
    <phoneticPr fontId="2" type="noConversion"/>
  </si>
  <si>
    <t>103/09/30</t>
    <phoneticPr fontId="2" type="noConversion"/>
  </si>
  <si>
    <t>103/10/08</t>
    <phoneticPr fontId="2" type="noConversion"/>
  </si>
  <si>
    <t>103/10/10</t>
    <phoneticPr fontId="2" type="noConversion"/>
  </si>
  <si>
    <t>103/10/13</t>
    <phoneticPr fontId="2" type="noConversion"/>
  </si>
  <si>
    <t>103/10/15</t>
    <phoneticPr fontId="2" type="noConversion"/>
  </si>
  <si>
    <t>103/10/20</t>
    <phoneticPr fontId="2" type="noConversion"/>
  </si>
  <si>
    <t>105/03/03</t>
    <phoneticPr fontId="2" type="noConversion"/>
  </si>
  <si>
    <t>105/04/08</t>
    <phoneticPr fontId="2" type="noConversion"/>
  </si>
  <si>
    <t>A5P140
A6P174</t>
    <phoneticPr fontId="2" type="noConversion"/>
  </si>
  <si>
    <t>A5P140
A6P177</t>
    <phoneticPr fontId="2" type="noConversion"/>
  </si>
  <si>
    <t>105/04/13</t>
    <phoneticPr fontId="2" type="noConversion"/>
  </si>
  <si>
    <t>A5P151
A11P20</t>
    <phoneticPr fontId="2" type="noConversion"/>
  </si>
  <si>
    <t>105/03/15</t>
    <phoneticPr fontId="2" type="noConversion"/>
  </si>
  <si>
    <t>A5P167
A6P300</t>
    <phoneticPr fontId="2" type="noConversion"/>
  </si>
  <si>
    <t>A5P167
A6P296</t>
    <phoneticPr fontId="2" type="noConversion"/>
  </si>
  <si>
    <t>103/01/06</t>
    <phoneticPr fontId="2" type="noConversion"/>
  </si>
  <si>
    <t>103/01/09</t>
    <phoneticPr fontId="2" type="noConversion"/>
  </si>
  <si>
    <t>103/02/02</t>
    <phoneticPr fontId="2" type="noConversion"/>
  </si>
  <si>
    <t>103/02/05</t>
    <phoneticPr fontId="2" type="noConversion"/>
  </si>
  <si>
    <t>103/02/12</t>
    <phoneticPr fontId="2" type="noConversion"/>
  </si>
  <si>
    <t>103/02/23</t>
    <phoneticPr fontId="2" type="noConversion"/>
  </si>
  <si>
    <t>103/03/06</t>
    <phoneticPr fontId="2" type="noConversion"/>
  </si>
  <si>
    <t>A5P169</t>
    <phoneticPr fontId="2" type="noConversion"/>
  </si>
  <si>
    <t>A10P335</t>
    <phoneticPr fontId="2" type="noConversion"/>
  </si>
  <si>
    <t>105/02/05</t>
    <phoneticPr fontId="2" type="noConversion"/>
  </si>
  <si>
    <t>105/02/26</t>
    <phoneticPr fontId="2" type="noConversion"/>
  </si>
  <si>
    <t>105/03/15</t>
    <phoneticPr fontId="2" type="noConversion"/>
  </si>
  <si>
    <t>105/04/13</t>
    <phoneticPr fontId="2" type="noConversion"/>
  </si>
  <si>
    <t>A4P174
A5P171</t>
    <phoneticPr fontId="2" type="noConversion"/>
  </si>
  <si>
    <t>A4P175
A5P171</t>
    <phoneticPr fontId="2" type="noConversion"/>
  </si>
  <si>
    <t>A4P176
A5P171</t>
    <phoneticPr fontId="2" type="noConversion"/>
  </si>
  <si>
    <t>A4P177
A5P171</t>
    <phoneticPr fontId="2" type="noConversion"/>
  </si>
  <si>
    <t>A4P178
A5P171</t>
    <phoneticPr fontId="2" type="noConversion"/>
  </si>
  <si>
    <t>A4P179
A5P171</t>
    <phoneticPr fontId="2" type="noConversion"/>
  </si>
  <si>
    <t>A4P180
A5P171</t>
    <phoneticPr fontId="2" type="noConversion"/>
  </si>
  <si>
    <t>A4P181
A5P171</t>
    <phoneticPr fontId="2" type="noConversion"/>
  </si>
  <si>
    <t>A4P182
A5P171</t>
    <phoneticPr fontId="2" type="noConversion"/>
  </si>
  <si>
    <t>A4P183
A5P171</t>
    <phoneticPr fontId="2" type="noConversion"/>
  </si>
  <si>
    <t>A4P184
A5P171</t>
    <phoneticPr fontId="2" type="noConversion"/>
  </si>
  <si>
    <t>A5P171</t>
    <phoneticPr fontId="2" type="noConversion"/>
  </si>
  <si>
    <t>A5P175</t>
    <phoneticPr fontId="2" type="noConversion"/>
  </si>
  <si>
    <t>A4P282
A5P175</t>
    <phoneticPr fontId="2" type="noConversion"/>
  </si>
  <si>
    <t>A4P283
A5P175</t>
    <phoneticPr fontId="2" type="noConversion"/>
  </si>
  <si>
    <t>A4P284
A5P175</t>
    <phoneticPr fontId="2" type="noConversion"/>
  </si>
  <si>
    <t>102/08/31</t>
    <phoneticPr fontId="2" type="noConversion"/>
  </si>
  <si>
    <t>102/09/01</t>
    <phoneticPr fontId="2" type="noConversion"/>
  </si>
  <si>
    <t>102/10/05</t>
    <phoneticPr fontId="2" type="noConversion"/>
  </si>
  <si>
    <t>A4P329
A10P313</t>
    <phoneticPr fontId="2" type="noConversion"/>
  </si>
  <si>
    <t>102/12/01</t>
    <phoneticPr fontId="2" type="noConversion"/>
  </si>
  <si>
    <t>A4P330
A5P178</t>
    <phoneticPr fontId="2" type="noConversion"/>
  </si>
  <si>
    <t>102/10/12</t>
    <phoneticPr fontId="2" type="noConversion"/>
  </si>
  <si>
    <t>A4P329
A5P178</t>
    <phoneticPr fontId="2" type="noConversion"/>
  </si>
  <si>
    <t>102/12/14</t>
    <phoneticPr fontId="2" type="noConversion"/>
  </si>
  <si>
    <t>102/12/21</t>
    <phoneticPr fontId="2" type="noConversion"/>
  </si>
  <si>
    <t>105/03/07</t>
    <phoneticPr fontId="2" type="noConversion"/>
  </si>
  <si>
    <t>105/04/15</t>
    <phoneticPr fontId="2" type="noConversion"/>
  </si>
  <si>
    <t>A4P320
A5P180</t>
    <phoneticPr fontId="2" type="noConversion"/>
  </si>
  <si>
    <t>A4P332
A5P180</t>
    <phoneticPr fontId="2" type="noConversion"/>
  </si>
  <si>
    <t>A4P321
A5P180</t>
    <phoneticPr fontId="2" type="noConversion"/>
  </si>
  <si>
    <t>A4P322
A5P180</t>
    <phoneticPr fontId="2" type="noConversion"/>
  </si>
  <si>
    <t>A4P322
A5P181</t>
    <phoneticPr fontId="2" type="noConversion"/>
  </si>
  <si>
    <t>A4P323
A5P181</t>
    <phoneticPr fontId="2" type="noConversion"/>
  </si>
  <si>
    <t>A4P324
A5P181</t>
    <phoneticPr fontId="2" type="noConversion"/>
  </si>
  <si>
    <t>A4P324
A5P182</t>
    <phoneticPr fontId="2" type="noConversion"/>
  </si>
  <si>
    <t>A4P326
A5P182</t>
    <phoneticPr fontId="2" type="noConversion"/>
  </si>
  <si>
    <t>A5P182</t>
    <phoneticPr fontId="2" type="noConversion"/>
  </si>
  <si>
    <t>104/08/21</t>
    <phoneticPr fontId="2" type="noConversion"/>
  </si>
  <si>
    <t>105/02/04</t>
    <phoneticPr fontId="2" type="noConversion"/>
  </si>
  <si>
    <t>105/04/13</t>
    <phoneticPr fontId="2" type="noConversion"/>
  </si>
  <si>
    <t>105/01/22</t>
    <phoneticPr fontId="2" type="noConversion"/>
  </si>
  <si>
    <t>A5P187</t>
    <phoneticPr fontId="2" type="noConversion"/>
  </si>
  <si>
    <t>105/03/11</t>
    <phoneticPr fontId="2" type="noConversion"/>
  </si>
  <si>
    <t>105/02/23</t>
    <phoneticPr fontId="2" type="noConversion"/>
  </si>
  <si>
    <t>105/02/26</t>
    <phoneticPr fontId="2" type="noConversion"/>
  </si>
  <si>
    <t>105/03/02</t>
    <phoneticPr fontId="2" type="noConversion"/>
  </si>
  <si>
    <t>105/04/05</t>
    <phoneticPr fontId="2" type="noConversion"/>
  </si>
  <si>
    <t>A5P198</t>
    <phoneticPr fontId="2" type="noConversion"/>
  </si>
  <si>
    <t>103/07/08</t>
    <phoneticPr fontId="2" type="noConversion"/>
  </si>
  <si>
    <t>103/07/23</t>
    <phoneticPr fontId="2" type="noConversion"/>
  </si>
  <si>
    <t>103/07/28</t>
    <phoneticPr fontId="2" type="noConversion"/>
  </si>
  <si>
    <t>103/08/08</t>
    <phoneticPr fontId="2" type="noConversion"/>
  </si>
  <si>
    <t>103/08/12</t>
    <phoneticPr fontId="2" type="noConversion"/>
  </si>
  <si>
    <t>103/08/15</t>
    <phoneticPr fontId="2" type="noConversion"/>
  </si>
  <si>
    <t>103/08/29</t>
    <phoneticPr fontId="2" type="noConversion"/>
  </si>
  <si>
    <t>103/09/02</t>
    <phoneticPr fontId="2" type="noConversion"/>
  </si>
  <si>
    <t>103/09/12</t>
    <phoneticPr fontId="2" type="noConversion"/>
  </si>
  <si>
    <t>103/09/15</t>
    <phoneticPr fontId="2" type="noConversion"/>
  </si>
  <si>
    <t>103/09/28</t>
    <phoneticPr fontId="2" type="noConversion"/>
  </si>
  <si>
    <t>103/10/08</t>
    <phoneticPr fontId="2" type="noConversion"/>
  </si>
  <si>
    <t>103/10/10</t>
    <phoneticPr fontId="2" type="noConversion"/>
  </si>
  <si>
    <t>103/10/12</t>
  </si>
  <si>
    <t>103/10/15</t>
    <phoneticPr fontId="2" type="noConversion"/>
  </si>
  <si>
    <t>103/10/21</t>
    <phoneticPr fontId="2" type="noConversion"/>
  </si>
  <si>
    <t>103/10/28</t>
    <phoneticPr fontId="2" type="noConversion"/>
  </si>
  <si>
    <t>103/11/08</t>
    <phoneticPr fontId="2" type="noConversion"/>
  </si>
  <si>
    <t>103/11/11</t>
    <phoneticPr fontId="2" type="noConversion"/>
  </si>
  <si>
    <t>103/11/16</t>
    <phoneticPr fontId="2" type="noConversion"/>
  </si>
  <si>
    <t>103/11/21</t>
    <phoneticPr fontId="2" type="noConversion"/>
  </si>
  <si>
    <t>103/11/23</t>
    <phoneticPr fontId="2" type="noConversion"/>
  </si>
  <si>
    <t>103/11/30</t>
    <phoneticPr fontId="2" type="noConversion"/>
  </si>
  <si>
    <t>103/12/08</t>
    <phoneticPr fontId="2" type="noConversion"/>
  </si>
  <si>
    <t>103/12/11</t>
    <phoneticPr fontId="2" type="noConversion"/>
  </si>
  <si>
    <t>103/12/15</t>
    <phoneticPr fontId="2" type="noConversion"/>
  </si>
  <si>
    <t>103/12/22</t>
    <phoneticPr fontId="2" type="noConversion"/>
  </si>
  <si>
    <t>103/12/30</t>
    <phoneticPr fontId="2" type="noConversion"/>
  </si>
  <si>
    <t>104/01/08</t>
    <phoneticPr fontId="2" type="noConversion"/>
  </si>
  <si>
    <t>104/01/09</t>
    <phoneticPr fontId="2" type="noConversion"/>
  </si>
  <si>
    <t>104/01/11</t>
    <phoneticPr fontId="2" type="noConversion"/>
  </si>
  <si>
    <t>104/01/12</t>
    <phoneticPr fontId="2" type="noConversion"/>
  </si>
  <si>
    <t>104/01/16</t>
    <phoneticPr fontId="2" type="noConversion"/>
  </si>
  <si>
    <t>104/01/22</t>
    <phoneticPr fontId="2" type="noConversion"/>
  </si>
  <si>
    <t>104/01/23</t>
    <phoneticPr fontId="2" type="noConversion"/>
  </si>
  <si>
    <t>104/01/29</t>
    <phoneticPr fontId="2" type="noConversion"/>
  </si>
  <si>
    <t>104/02/08</t>
    <phoneticPr fontId="2" type="noConversion"/>
  </si>
  <si>
    <t>104/02/12</t>
    <phoneticPr fontId="2" type="noConversion"/>
  </si>
  <si>
    <t>104/02/15</t>
    <phoneticPr fontId="2" type="noConversion"/>
  </si>
  <si>
    <t>104/02/24</t>
    <phoneticPr fontId="2" type="noConversion"/>
  </si>
  <si>
    <t>104/03/01</t>
    <phoneticPr fontId="2" type="noConversion"/>
  </si>
  <si>
    <t>104/03/08</t>
    <phoneticPr fontId="2" type="noConversion"/>
  </si>
  <si>
    <t>104/03/11</t>
    <phoneticPr fontId="2" type="noConversion"/>
  </si>
  <si>
    <t>104/03/13</t>
    <phoneticPr fontId="2" type="noConversion"/>
  </si>
  <si>
    <t>104/03/22</t>
    <phoneticPr fontId="2" type="noConversion"/>
  </si>
  <si>
    <t>104/03/24</t>
    <phoneticPr fontId="2" type="noConversion"/>
  </si>
  <si>
    <t>104/03/26</t>
    <phoneticPr fontId="2" type="noConversion"/>
  </si>
  <si>
    <t>104/03/29</t>
    <phoneticPr fontId="2" type="noConversion"/>
  </si>
  <si>
    <t>104/04/01</t>
    <phoneticPr fontId="2" type="noConversion"/>
  </si>
  <si>
    <t>104/04/09</t>
    <phoneticPr fontId="2" type="noConversion"/>
  </si>
  <si>
    <t>104/04/12</t>
    <phoneticPr fontId="2" type="noConversion"/>
  </si>
  <si>
    <t>104/04/17</t>
    <phoneticPr fontId="2" type="noConversion"/>
  </si>
  <si>
    <t>104/04/22</t>
    <phoneticPr fontId="2" type="noConversion"/>
  </si>
  <si>
    <t>104/04/24</t>
    <phoneticPr fontId="2" type="noConversion"/>
  </si>
  <si>
    <t>104/04/30</t>
    <phoneticPr fontId="2" type="noConversion"/>
  </si>
  <si>
    <t>104/05/01</t>
    <phoneticPr fontId="2" type="noConversion"/>
  </si>
  <si>
    <t>104/05/02</t>
  </si>
  <si>
    <t>104/05/12</t>
    <phoneticPr fontId="2" type="noConversion"/>
  </si>
  <si>
    <t>104/05/18</t>
    <phoneticPr fontId="2" type="noConversion"/>
  </si>
  <si>
    <t>104/05/26</t>
    <phoneticPr fontId="2" type="noConversion"/>
  </si>
  <si>
    <t>104/05/29</t>
    <phoneticPr fontId="2" type="noConversion"/>
  </si>
  <si>
    <t>104/05/31</t>
  </si>
  <si>
    <t>104/06/01</t>
    <phoneticPr fontId="2" type="noConversion"/>
  </si>
  <si>
    <t>104/06/08</t>
    <phoneticPr fontId="2" type="noConversion"/>
  </si>
  <si>
    <t>104/06/12</t>
    <phoneticPr fontId="2" type="noConversion"/>
  </si>
  <si>
    <t>104/06/15</t>
    <phoneticPr fontId="2" type="noConversion"/>
  </si>
  <si>
    <t>104/06/16</t>
    <phoneticPr fontId="2" type="noConversion"/>
  </si>
  <si>
    <t>104/06/22</t>
    <phoneticPr fontId="2" type="noConversion"/>
  </si>
  <si>
    <t>104/06/23</t>
  </si>
  <si>
    <t>104/06/30</t>
    <phoneticPr fontId="2" type="noConversion"/>
  </si>
  <si>
    <t>104/07/03</t>
    <phoneticPr fontId="2" type="noConversion"/>
  </si>
  <si>
    <t>104/07/07</t>
    <phoneticPr fontId="2" type="noConversion"/>
  </si>
  <si>
    <t>104/07/12</t>
    <phoneticPr fontId="2" type="noConversion"/>
  </si>
  <si>
    <t>104/07/14</t>
    <phoneticPr fontId="2" type="noConversion"/>
  </si>
  <si>
    <t>104/07/16</t>
    <phoneticPr fontId="2" type="noConversion"/>
  </si>
  <si>
    <t>104/07/22</t>
    <phoneticPr fontId="2" type="noConversion"/>
  </si>
  <si>
    <t>104/07/24</t>
    <phoneticPr fontId="2" type="noConversion"/>
  </si>
  <si>
    <t>104/07/30</t>
    <phoneticPr fontId="2" type="noConversion"/>
  </si>
  <si>
    <t>104/08/03</t>
    <phoneticPr fontId="2" type="noConversion"/>
  </si>
  <si>
    <t>104/08/05</t>
    <phoneticPr fontId="2" type="noConversion"/>
  </si>
  <si>
    <t>104/08/11</t>
    <phoneticPr fontId="2" type="noConversion"/>
  </si>
  <si>
    <t>104/08/14</t>
    <phoneticPr fontId="2" type="noConversion"/>
  </si>
  <si>
    <t>104/08/21</t>
    <phoneticPr fontId="2" type="noConversion"/>
  </si>
  <si>
    <t>104/09/14</t>
    <phoneticPr fontId="2" type="noConversion"/>
  </si>
  <si>
    <t>105/03/15</t>
    <phoneticPr fontId="2" type="noConversion"/>
  </si>
  <si>
    <t>A12P57反</t>
    <phoneticPr fontId="2" type="noConversion"/>
  </si>
  <si>
    <t>A12P58</t>
    <phoneticPr fontId="2" type="noConversion"/>
  </si>
  <si>
    <t>A12P58反</t>
    <phoneticPr fontId="2" type="noConversion"/>
  </si>
  <si>
    <t>A12P59</t>
    <phoneticPr fontId="2" type="noConversion"/>
  </si>
  <si>
    <t>A12P59反</t>
    <phoneticPr fontId="2" type="noConversion"/>
  </si>
  <si>
    <t>A12P60</t>
    <phoneticPr fontId="2" type="noConversion"/>
  </si>
  <si>
    <t>A12P60反</t>
    <phoneticPr fontId="2" type="noConversion"/>
  </si>
  <si>
    <t>A12P61</t>
    <phoneticPr fontId="2" type="noConversion"/>
  </si>
  <si>
    <t>A12P61反</t>
    <phoneticPr fontId="2" type="noConversion"/>
  </si>
  <si>
    <t>A12P62</t>
    <phoneticPr fontId="2" type="noConversion"/>
  </si>
  <si>
    <t>A12P62反</t>
    <phoneticPr fontId="2" type="noConversion"/>
  </si>
  <si>
    <t>101/03/16</t>
  </si>
  <si>
    <t>102/02/27</t>
  </si>
  <si>
    <t>A12P188反</t>
    <phoneticPr fontId="2" type="noConversion"/>
  </si>
  <si>
    <t>A12P189</t>
    <phoneticPr fontId="2" type="noConversion"/>
  </si>
  <si>
    <t>A12P189反</t>
    <phoneticPr fontId="2" type="noConversion"/>
  </si>
  <si>
    <t>A12P190</t>
    <phoneticPr fontId="2" type="noConversion"/>
  </si>
  <si>
    <t>A12P190反</t>
    <phoneticPr fontId="2" type="noConversion"/>
  </si>
  <si>
    <t>A12P191</t>
    <phoneticPr fontId="2" type="noConversion"/>
  </si>
  <si>
    <t>A12P191反</t>
    <phoneticPr fontId="2" type="noConversion"/>
  </si>
  <si>
    <t>A12P192</t>
    <phoneticPr fontId="2" type="noConversion"/>
  </si>
  <si>
    <t>A12P192反</t>
    <phoneticPr fontId="2" type="noConversion"/>
  </si>
  <si>
    <t>106/02/20</t>
    <phoneticPr fontId="2" type="noConversion"/>
  </si>
  <si>
    <t>106/03/19</t>
    <phoneticPr fontId="2" type="noConversion"/>
  </si>
  <si>
    <t>106/05/16</t>
    <phoneticPr fontId="2" type="noConversion"/>
  </si>
  <si>
    <t>A17P118</t>
    <phoneticPr fontId="2" type="noConversion"/>
  </si>
  <si>
    <t>A17P118反</t>
    <phoneticPr fontId="2" type="noConversion"/>
  </si>
  <si>
    <t>105/10/05</t>
    <phoneticPr fontId="2" type="noConversion"/>
  </si>
  <si>
    <t>105/10/11</t>
    <phoneticPr fontId="2" type="noConversion"/>
  </si>
  <si>
    <t>105/10/13</t>
    <phoneticPr fontId="2" type="noConversion"/>
  </si>
  <si>
    <t>105/10/17</t>
    <phoneticPr fontId="2" type="noConversion"/>
  </si>
  <si>
    <t>105/10/24</t>
    <phoneticPr fontId="2" type="noConversion"/>
  </si>
  <si>
    <t>105/10/25</t>
  </si>
  <si>
    <t>105/11/07</t>
    <phoneticPr fontId="2" type="noConversion"/>
  </si>
  <si>
    <t>105/11/28</t>
    <phoneticPr fontId="2" type="noConversion"/>
  </si>
  <si>
    <t>105/12/06</t>
    <phoneticPr fontId="2" type="noConversion"/>
  </si>
  <si>
    <t>105/12/13</t>
    <phoneticPr fontId="2" type="noConversion"/>
  </si>
  <si>
    <t>105/12/23</t>
    <phoneticPr fontId="2" type="noConversion"/>
  </si>
  <si>
    <t>105/12/27</t>
    <phoneticPr fontId="2" type="noConversion"/>
  </si>
  <si>
    <t>A14P145
A17P121</t>
    <phoneticPr fontId="2" type="noConversion"/>
  </si>
  <si>
    <t>A14P146
A17P121</t>
    <phoneticPr fontId="2" type="noConversion"/>
  </si>
  <si>
    <t>A14P147
A17P124</t>
    <phoneticPr fontId="2" type="noConversion"/>
  </si>
  <si>
    <t>A14P148
A17P124</t>
    <phoneticPr fontId="2" type="noConversion"/>
  </si>
  <si>
    <t>A14P148
A17P126</t>
    <phoneticPr fontId="2" type="noConversion"/>
  </si>
  <si>
    <t>A14P149
A17P126</t>
    <phoneticPr fontId="2" type="noConversion"/>
  </si>
  <si>
    <t>A17P126</t>
    <phoneticPr fontId="2" type="noConversion"/>
  </si>
  <si>
    <t>106/01/06</t>
    <phoneticPr fontId="2" type="noConversion"/>
  </si>
  <si>
    <t>106/01/10</t>
    <phoneticPr fontId="2" type="noConversion"/>
  </si>
  <si>
    <t>106/01/16</t>
    <phoneticPr fontId="2" type="noConversion"/>
  </si>
  <si>
    <t>106/01/24</t>
    <phoneticPr fontId="2" type="noConversion"/>
  </si>
  <si>
    <t>106/02/03</t>
    <phoneticPr fontId="2" type="noConversion"/>
  </si>
  <si>
    <t>106/02/09</t>
    <phoneticPr fontId="2" type="noConversion"/>
  </si>
  <si>
    <t>106/02/16</t>
    <phoneticPr fontId="2" type="noConversion"/>
  </si>
  <si>
    <t>106/02/20</t>
    <phoneticPr fontId="2" type="noConversion"/>
  </si>
  <si>
    <t>106/03/01</t>
    <phoneticPr fontId="2" type="noConversion"/>
  </si>
  <si>
    <t>106/03/03</t>
  </si>
  <si>
    <t>106/03/08</t>
    <phoneticPr fontId="2" type="noConversion"/>
  </si>
  <si>
    <t>106/03/13</t>
    <phoneticPr fontId="2" type="noConversion"/>
  </si>
  <si>
    <t>106/03/16</t>
    <phoneticPr fontId="2" type="noConversion"/>
  </si>
  <si>
    <t>106/03/17</t>
  </si>
  <si>
    <t>106/03/20</t>
    <phoneticPr fontId="2" type="noConversion"/>
  </si>
  <si>
    <t>106/03/27</t>
    <phoneticPr fontId="2" type="noConversion"/>
  </si>
  <si>
    <t>106/04/05</t>
    <phoneticPr fontId="2" type="noConversion"/>
  </si>
  <si>
    <t>106/04/10</t>
    <phoneticPr fontId="2" type="noConversion"/>
  </si>
  <si>
    <t>106/04/12</t>
  </si>
  <si>
    <t>106/04/21</t>
    <phoneticPr fontId="2" type="noConversion"/>
  </si>
  <si>
    <t>106/05/09</t>
    <phoneticPr fontId="2" type="noConversion"/>
  </si>
  <si>
    <t>105/07/05</t>
    <phoneticPr fontId="2" type="noConversion"/>
  </si>
  <si>
    <t>105/08/06</t>
    <phoneticPr fontId="2" type="noConversion"/>
  </si>
  <si>
    <t>105/09/02</t>
    <phoneticPr fontId="2" type="noConversion"/>
  </si>
  <si>
    <t>105/10/05</t>
    <phoneticPr fontId="2" type="noConversion"/>
  </si>
  <si>
    <t>105/10/16</t>
    <phoneticPr fontId="2" type="noConversion"/>
  </si>
  <si>
    <t>105/10/25</t>
    <phoneticPr fontId="2" type="noConversion"/>
  </si>
  <si>
    <t>105/11/07</t>
    <phoneticPr fontId="2" type="noConversion"/>
  </si>
  <si>
    <t>105/11/26</t>
    <phoneticPr fontId="2" type="noConversion"/>
  </si>
  <si>
    <t>105/12/06</t>
    <phoneticPr fontId="2" type="noConversion"/>
  </si>
  <si>
    <t>105/12/19</t>
    <phoneticPr fontId="2" type="noConversion"/>
  </si>
  <si>
    <t>106/01/09</t>
    <phoneticPr fontId="2" type="noConversion"/>
  </si>
  <si>
    <t>106/01/18</t>
    <phoneticPr fontId="2" type="noConversion"/>
  </si>
  <si>
    <t>106/02/08</t>
    <phoneticPr fontId="2" type="noConversion"/>
  </si>
  <si>
    <t>106/02/14</t>
    <phoneticPr fontId="2" type="noConversion"/>
  </si>
  <si>
    <t>106/03/03</t>
    <phoneticPr fontId="2" type="noConversion"/>
  </si>
  <si>
    <t>106/03/16</t>
    <phoneticPr fontId="2" type="noConversion"/>
  </si>
  <si>
    <t>106/04/02</t>
    <phoneticPr fontId="2" type="noConversion"/>
  </si>
  <si>
    <t>106/04/11</t>
    <phoneticPr fontId="2" type="noConversion"/>
  </si>
  <si>
    <t>106/04/21</t>
    <phoneticPr fontId="2" type="noConversion"/>
  </si>
  <si>
    <t>106/05/09</t>
    <phoneticPr fontId="2" type="noConversion"/>
  </si>
  <si>
    <t>A17P134</t>
    <phoneticPr fontId="2" type="noConversion"/>
  </si>
  <si>
    <t>A17P134反</t>
    <phoneticPr fontId="2" type="noConversion"/>
  </si>
  <si>
    <t>105/09/06</t>
    <phoneticPr fontId="2" type="noConversion"/>
  </si>
  <si>
    <t>105/12/23</t>
    <phoneticPr fontId="2" type="noConversion"/>
  </si>
  <si>
    <t>106/01/10</t>
    <phoneticPr fontId="2" type="noConversion"/>
  </si>
  <si>
    <t>106/01/21</t>
    <phoneticPr fontId="2" type="noConversion"/>
  </si>
  <si>
    <t>106/02/09</t>
    <phoneticPr fontId="2" type="noConversion"/>
  </si>
  <si>
    <t>106/02/17</t>
    <phoneticPr fontId="2" type="noConversion"/>
  </si>
  <si>
    <t>106/03/11</t>
    <phoneticPr fontId="2" type="noConversion"/>
  </si>
  <si>
    <t>106/03/19</t>
    <phoneticPr fontId="2" type="noConversion"/>
  </si>
  <si>
    <t>A17P139</t>
    <phoneticPr fontId="2" type="noConversion"/>
  </si>
  <si>
    <t>A17P139反</t>
    <phoneticPr fontId="2" type="noConversion"/>
  </si>
  <si>
    <t>105/10/17</t>
    <phoneticPr fontId="2" type="noConversion"/>
  </si>
  <si>
    <t>105/11/28</t>
    <phoneticPr fontId="2" type="noConversion"/>
  </si>
  <si>
    <t>A17P141</t>
    <phoneticPr fontId="2" type="noConversion"/>
  </si>
  <si>
    <t>106/01/23</t>
    <phoneticPr fontId="2" type="noConversion"/>
  </si>
  <si>
    <t>106/02/18</t>
    <phoneticPr fontId="2" type="noConversion"/>
  </si>
  <si>
    <t>106/03/13</t>
    <phoneticPr fontId="2" type="noConversion"/>
  </si>
  <si>
    <t>106/03/20</t>
    <phoneticPr fontId="2" type="noConversion"/>
  </si>
  <si>
    <t>106/04/05</t>
    <phoneticPr fontId="2" type="noConversion"/>
  </si>
  <si>
    <t>A17P142反</t>
    <phoneticPr fontId="2" type="noConversion"/>
  </si>
  <si>
    <t>A10P220</t>
    <phoneticPr fontId="2" type="noConversion"/>
  </si>
  <si>
    <t>104/10/21</t>
    <phoneticPr fontId="2" type="noConversion"/>
  </si>
  <si>
    <t>104/10/28</t>
    <phoneticPr fontId="2" type="noConversion"/>
  </si>
  <si>
    <t>104/11/05</t>
    <phoneticPr fontId="2" type="noConversion"/>
  </si>
  <si>
    <t>104/12/23</t>
    <phoneticPr fontId="2" type="noConversion"/>
  </si>
  <si>
    <t>A13P54</t>
    <phoneticPr fontId="2" type="noConversion"/>
  </si>
  <si>
    <t>105/01/05</t>
    <phoneticPr fontId="2" type="noConversion"/>
  </si>
  <si>
    <t>105/01/07</t>
    <phoneticPr fontId="2" type="noConversion"/>
  </si>
  <si>
    <t>105/01/10</t>
    <phoneticPr fontId="2" type="noConversion"/>
  </si>
  <si>
    <t>105/01/21</t>
    <phoneticPr fontId="2" type="noConversion"/>
  </si>
  <si>
    <t>105/01/25</t>
    <phoneticPr fontId="2" type="noConversion"/>
  </si>
  <si>
    <t>105/01/28</t>
    <phoneticPr fontId="2" type="noConversion"/>
  </si>
  <si>
    <t>105/02/02</t>
    <phoneticPr fontId="2" type="noConversion"/>
  </si>
  <si>
    <t>105/02/04</t>
    <phoneticPr fontId="2" type="noConversion"/>
  </si>
  <si>
    <t>105/02/05</t>
  </si>
  <si>
    <t>105/02/15</t>
    <phoneticPr fontId="2" type="noConversion"/>
  </si>
  <si>
    <t>105/02/16</t>
  </si>
  <si>
    <t>105/02/17</t>
  </si>
  <si>
    <t>105/03/03</t>
    <phoneticPr fontId="2" type="noConversion"/>
  </si>
  <si>
    <t>105/04/07</t>
    <phoneticPr fontId="2" type="noConversion"/>
  </si>
  <si>
    <t>105/04/08</t>
  </si>
  <si>
    <t>105/04/13</t>
    <phoneticPr fontId="2" type="noConversion"/>
  </si>
  <si>
    <t>105/05/13</t>
    <phoneticPr fontId="2" type="noConversion"/>
  </si>
  <si>
    <t>105/05/16</t>
    <phoneticPr fontId="2" type="noConversion"/>
  </si>
  <si>
    <t>105/05/29</t>
    <phoneticPr fontId="2" type="noConversion"/>
  </si>
  <si>
    <t>105/06/06</t>
    <phoneticPr fontId="2" type="noConversion"/>
  </si>
  <si>
    <t>105/06/13</t>
    <phoneticPr fontId="2" type="noConversion"/>
  </si>
  <si>
    <t>105/07/11</t>
    <phoneticPr fontId="2" type="noConversion"/>
  </si>
  <si>
    <t>105/07/22</t>
    <phoneticPr fontId="2" type="noConversion"/>
  </si>
  <si>
    <t>105/07/26</t>
    <phoneticPr fontId="2" type="noConversion"/>
  </si>
  <si>
    <t>105/08/01</t>
    <phoneticPr fontId="2" type="noConversion"/>
  </si>
  <si>
    <t>105/08/02</t>
  </si>
  <si>
    <t>105/08/10</t>
    <phoneticPr fontId="2" type="noConversion"/>
  </si>
  <si>
    <t>105/10/14</t>
    <phoneticPr fontId="2" type="noConversion"/>
  </si>
  <si>
    <t>105/10/24</t>
    <phoneticPr fontId="2" type="noConversion"/>
  </si>
  <si>
    <t>A13P54反</t>
    <phoneticPr fontId="2" type="noConversion"/>
  </si>
  <si>
    <t>A13P56</t>
    <phoneticPr fontId="2" type="noConversion"/>
  </si>
  <si>
    <t>A13P56反</t>
    <phoneticPr fontId="2" type="noConversion"/>
  </si>
  <si>
    <t>A13P57</t>
    <phoneticPr fontId="2" type="noConversion"/>
  </si>
  <si>
    <t>A13P57反</t>
    <phoneticPr fontId="2" type="noConversion"/>
  </si>
  <si>
    <t>105/10/27</t>
    <phoneticPr fontId="2" type="noConversion"/>
  </si>
  <si>
    <r>
      <rPr>
        <b/>
        <sz val="10"/>
        <color theme="1"/>
        <rFont val="標楷體"/>
        <family val="4"/>
        <charset val="136"/>
      </rPr>
      <t>￭103年05月15日:</t>
    </r>
    <r>
      <rPr>
        <sz val="10"/>
        <color theme="1"/>
        <rFont val="標楷體"/>
        <family val="4"/>
        <charset val="136"/>
      </rPr>
      <t xml:space="preserve">
蔡惠娟：「慧君：100，0.5，5年的，是在15或17號補餘50，我知道一下進度」
何慧君：「Dear Jenny姐~抱歉，是5/17補足」
</t>
    </r>
    <r>
      <rPr>
        <b/>
        <sz val="10"/>
        <color theme="1"/>
        <rFont val="標楷體"/>
        <family val="4"/>
        <charset val="136"/>
      </rPr>
      <t>￭103年05月17日:</t>
    </r>
    <r>
      <rPr>
        <sz val="10"/>
        <color theme="1"/>
        <rFont val="標楷體"/>
        <family val="4"/>
        <charset val="136"/>
      </rPr>
      <t xml:space="preserve">
何慧君：「10已入，請查收」</t>
    </r>
    <phoneticPr fontId="2" type="noConversion"/>
  </si>
  <si>
    <t>=(500/
10,000)/
10*30</t>
    <phoneticPr fontId="2" type="noConversion"/>
  </si>
  <si>
    <r>
      <rPr>
        <b/>
        <sz val="10"/>
        <color theme="1"/>
        <rFont val="標楷體"/>
        <family val="4"/>
        <charset val="136"/>
      </rPr>
      <t>￭103年05月23日:</t>
    </r>
    <r>
      <rPr>
        <sz val="10"/>
        <color theme="1"/>
        <rFont val="標楷體"/>
        <family val="4"/>
        <charset val="136"/>
      </rPr>
      <t xml:space="preserve">
蔡惠娟：「100餘40部份確認好再告知」
何慧君：「…先入25，已入請查收…」</t>
    </r>
    <phoneticPr fontId="2" type="noConversion"/>
  </si>
  <si>
    <t>A16P118
（告證23-52）</t>
    <phoneticPr fontId="2" type="noConversion"/>
  </si>
  <si>
    <r>
      <rPr>
        <b/>
        <sz val="10"/>
        <color theme="1"/>
        <rFont val="標楷體"/>
        <family val="4"/>
        <charset val="136"/>
      </rPr>
      <t>￭103年05月24日：</t>
    </r>
    <r>
      <rPr>
        <sz val="10"/>
        <color theme="1"/>
        <rFont val="標楷體"/>
        <family val="4"/>
        <charset val="136"/>
      </rPr>
      <t xml:space="preserve">
蔡惠娟：「慧君：這週在中部有特案額度，報給妳運作：5*12，10D，3000，8次。妳斟酌看看，這樣的案子已較少」
</t>
    </r>
    <r>
      <rPr>
        <b/>
        <sz val="10"/>
        <color theme="1"/>
        <rFont val="標楷體"/>
        <family val="4"/>
        <charset val="136"/>
      </rPr>
      <t>￭103年05月26日：</t>
    </r>
    <r>
      <rPr>
        <sz val="10"/>
        <color theme="1"/>
        <rFont val="標楷體"/>
        <family val="4"/>
        <charset val="136"/>
      </rPr>
      <t xml:space="preserve">
何慧君：「Dear Jenny姐~5*12，我接5組，入23.5。加上100餘的10。共33.5。請查收。…」
</t>
    </r>
    <r>
      <rPr>
        <b/>
        <sz val="10"/>
        <color theme="1"/>
        <rFont val="標楷體"/>
        <family val="4"/>
        <charset val="136"/>
      </rPr>
      <t>￭103年05月28日：</t>
    </r>
    <r>
      <rPr>
        <sz val="10"/>
        <color theme="1"/>
        <rFont val="標楷體"/>
        <family val="4"/>
        <charset val="136"/>
      </rPr>
      <t xml:space="preserve">
何慧君：「Dear Jenny姐~5*12，我再接3組，入14.1（9+5.1）。其他我再加油。請查收」
</t>
    </r>
    <r>
      <rPr>
        <b/>
        <sz val="10"/>
        <color theme="1"/>
        <rFont val="標楷體"/>
        <family val="4"/>
        <charset val="136"/>
      </rPr>
      <t>￭103年06月04日：</t>
    </r>
    <r>
      <rPr>
        <sz val="10"/>
        <color theme="1"/>
        <rFont val="標楷體"/>
        <family val="4"/>
        <charset val="136"/>
      </rPr>
      <t xml:space="preserve">
蔡惠娟：「…今天會接5*4或5*6？10D，0.3，8次」
何慧君：「12組-5組-3組，好像剩4組哟，我今天可入5*4」
蔡惠娟：「可以，因為昨天有多5*4組，要接在告知」
</t>
    </r>
    <r>
      <rPr>
        <b/>
        <sz val="10"/>
        <color theme="1"/>
        <rFont val="標楷體"/>
        <family val="4"/>
        <charset val="136"/>
      </rPr>
      <t>￭103年06月05日：</t>
    </r>
    <r>
      <rPr>
        <sz val="10"/>
        <color theme="1"/>
        <rFont val="標楷體"/>
        <family val="4"/>
        <charset val="136"/>
      </rPr>
      <t xml:space="preserve">
何慧君：「…昨天多的5*4，我可以接...」</t>
    </r>
    <phoneticPr fontId="2" type="noConversion"/>
  </si>
  <si>
    <r>
      <rPr>
        <b/>
        <sz val="10"/>
        <color theme="1"/>
        <rFont val="標楷體"/>
        <family val="4"/>
        <charset val="136"/>
      </rPr>
      <t>￭103年06月10日：</t>
    </r>
    <r>
      <rPr>
        <sz val="10"/>
        <color theme="1"/>
        <rFont val="標楷體"/>
        <family val="4"/>
        <charset val="136"/>
      </rPr>
      <t xml:space="preserve">
蔡惠娟：「再補10。紀錄在每月13號100(0.5)5年」
</t>
    </r>
    <r>
      <rPr>
        <b/>
        <sz val="10"/>
        <color theme="1"/>
        <rFont val="標楷體"/>
        <family val="4"/>
        <charset val="136"/>
      </rPr>
      <t>￭103年06月11日：</t>
    </r>
    <r>
      <rPr>
        <sz val="10"/>
        <color theme="1"/>
        <rFont val="標楷體"/>
        <family val="4"/>
        <charset val="136"/>
      </rPr>
      <t xml:space="preserve">
何慧君：「…長期尚餘的10，剛已入，請查收:) 」</t>
    </r>
    <phoneticPr fontId="2" type="noConversion"/>
  </si>
  <si>
    <r>
      <rPr>
        <b/>
        <sz val="10"/>
        <color theme="1"/>
        <rFont val="標楷體"/>
        <family val="4"/>
        <charset val="136"/>
      </rPr>
      <t>￭103年06月12日：</t>
    </r>
    <r>
      <rPr>
        <sz val="10"/>
        <color theme="1"/>
        <rFont val="標楷體"/>
        <family val="4"/>
        <charset val="136"/>
      </rPr>
      <t xml:space="preserve">
蔡惠娟：「慧君：中部有5*12組，10D，0.3，10次，報給妳」
何慧君：「謝謝Jenny姐的貼心，我今天先接8組。餘4組，我16號接喔^^」
蔡惠娟：「16號有個20要收回」、「…下週一16號的20就直接轉成5*4…這樣妳就不用轉帳」</t>
    </r>
    <phoneticPr fontId="2" type="noConversion"/>
  </si>
  <si>
    <r>
      <rPr>
        <b/>
        <sz val="10"/>
        <color theme="1"/>
        <rFont val="標楷體"/>
        <family val="4"/>
        <charset val="136"/>
      </rPr>
      <t>￭103年06月16日：</t>
    </r>
    <r>
      <rPr>
        <sz val="10"/>
        <color theme="1"/>
        <rFont val="標楷體"/>
        <family val="4"/>
        <charset val="136"/>
      </rPr>
      <t xml:space="preserve">
蔡惠娟：「慧君：中長短案都加油！10，10D.0.5，這種優的已較少，可以盡量接去賺。代墊案也可問…」
何慧君：「會的，我會加油把握，謝謝Jenny姐。我再等一筆資金到，今天先接4組，另4組在加油中！」
何慧君：「Jenny姐~抱歉，資金延遲，明天才能進。我已先入15，餘23明天一收到馬上進。…」
</t>
    </r>
    <r>
      <rPr>
        <b/>
        <sz val="10"/>
        <color theme="1"/>
        <rFont val="標楷體"/>
        <family val="4"/>
        <charset val="136"/>
      </rPr>
      <t>￭103年06月17日：</t>
    </r>
    <r>
      <rPr>
        <sz val="10"/>
        <color theme="1"/>
        <rFont val="標楷體"/>
        <family val="4"/>
        <charset val="136"/>
      </rPr>
      <t xml:space="preserve">
何慧君：「Jenny姐~早安^^4組，餘的23。已入請查收。謝謝妳」</t>
    </r>
    <phoneticPr fontId="2" type="noConversion"/>
  </si>
  <si>
    <t>=(5,000/
100,000)/
10*30</t>
    <phoneticPr fontId="2" type="noConversion"/>
  </si>
  <si>
    <t>同上</t>
    <phoneticPr fontId="2" type="noConversion"/>
  </si>
  <si>
    <r>
      <rPr>
        <b/>
        <sz val="10"/>
        <color theme="1"/>
        <rFont val="標楷體"/>
        <family val="4"/>
        <charset val="136"/>
      </rPr>
      <t>￭103年06月19日：</t>
    </r>
    <r>
      <rPr>
        <sz val="10"/>
        <color theme="1"/>
        <rFont val="標楷體"/>
        <family val="4"/>
        <charset val="136"/>
      </rPr>
      <t xml:space="preserve">
蔡惠娟：「慧君：這週如能完成10*4，0.5，可以排到10次。加油看看」
何慧君：「好的，加油中。剛中午一個年輕蕭醫生OK了，我請他先問好信貸，下週跟妳碰面...」
蔡惠娟：「10*4，收10次，加油一下」
何慧君：「Jenny姐，我再接2組，19已入，請查收…」
</t>
    </r>
    <r>
      <rPr>
        <b/>
        <sz val="10"/>
        <color theme="1"/>
        <rFont val="標楷體"/>
        <family val="4"/>
        <charset val="136"/>
      </rPr>
      <t>￭103年06月20日：</t>
    </r>
    <r>
      <rPr>
        <sz val="10"/>
        <color theme="1"/>
        <rFont val="標楷體"/>
        <family val="4"/>
        <charset val="136"/>
      </rPr>
      <t xml:space="preserve">
蔡惠娟：「慧君：昨10*2紀錄逢9號，在9/29回。…10*2，10次加油完成」
何慧君：「Dear Jenny 姊~謝謝妳的貼心。10*2的19已入，請查收^^」</t>
    </r>
    <phoneticPr fontId="2" type="noConversion"/>
  </si>
  <si>
    <t>103/06/27</t>
    <phoneticPr fontId="2" type="noConversion"/>
  </si>
  <si>
    <r>
      <rPr>
        <b/>
        <sz val="10"/>
        <color theme="1"/>
        <rFont val="標楷體"/>
        <family val="4"/>
        <charset val="136"/>
      </rPr>
      <t>￭103年07月02日：</t>
    </r>
    <r>
      <rPr>
        <sz val="10"/>
        <color theme="1"/>
        <rFont val="標楷體"/>
        <family val="4"/>
        <charset val="136"/>
      </rPr>
      <t xml:space="preserve">
蔡惠娟：「翔仁：82已收到。你再傳你的銀行和帳號給我。歡迎加入賺錢行列」
</t>
    </r>
    <r>
      <rPr>
        <b/>
        <sz val="10"/>
        <color theme="1"/>
        <rFont val="標楷體"/>
        <family val="4"/>
        <charset val="136"/>
      </rPr>
      <t>￭103年07月02日：</t>
    </r>
    <r>
      <rPr>
        <sz val="10"/>
        <color theme="1"/>
        <rFont val="標楷體"/>
        <family val="4"/>
        <charset val="136"/>
      </rPr>
      <t xml:space="preserve">
何慧君：「翔仁15已入，請查收」
蔡惠娟：「15收到」</t>
    </r>
    <phoneticPr fontId="2" type="noConversion"/>
  </si>
  <si>
    <r>
      <rPr>
        <b/>
        <sz val="10"/>
        <color theme="1"/>
        <rFont val="標楷體"/>
        <family val="4"/>
        <charset val="136"/>
      </rPr>
      <t>￭103年07月02日：</t>
    </r>
    <r>
      <rPr>
        <sz val="10"/>
        <color theme="1"/>
        <rFont val="標楷體"/>
        <family val="4"/>
        <charset val="136"/>
      </rPr>
      <t xml:space="preserve">
蔡惠娟：「5*10加油，中部多了4組，有5*14」
何慧君：「5*14，我接8組，37.6已入，請查收」</t>
    </r>
    <phoneticPr fontId="2" type="noConversion"/>
  </si>
  <si>
    <r>
      <rPr>
        <b/>
        <sz val="10"/>
        <color theme="1"/>
        <rFont val="標楷體"/>
        <family val="4"/>
        <charset val="136"/>
      </rPr>
      <t>￭103年07月08日：</t>
    </r>
    <r>
      <rPr>
        <sz val="10"/>
        <color theme="1"/>
        <rFont val="標楷體"/>
        <family val="4"/>
        <charset val="136"/>
      </rPr>
      <t xml:space="preserve">
蔡惠娟：「慧君：小額優的還有5*8，10次」
何慧君：「Jenny姐~小額的5*8，10次。我接2組，9.4已入，請查收！餘6組，我會努力在本週完成！…」</t>
    </r>
    <phoneticPr fontId="2" type="noConversion"/>
  </si>
  <si>
    <r>
      <rPr>
        <b/>
        <sz val="10"/>
        <color theme="1"/>
        <rFont val="標楷體"/>
        <family val="4"/>
        <charset val="136"/>
      </rPr>
      <t>￭103年07月08日：</t>
    </r>
    <r>
      <rPr>
        <sz val="10"/>
        <color theme="1"/>
        <rFont val="標楷體"/>
        <family val="4"/>
        <charset val="136"/>
      </rPr>
      <t xml:space="preserve">
蔡惠娟：「慧君：中部增2組組，有5*10，如明天接，可排進12次的案子」
</t>
    </r>
    <r>
      <rPr>
        <b/>
        <sz val="10"/>
        <color theme="1"/>
        <rFont val="標楷體"/>
        <family val="4"/>
        <charset val="136"/>
      </rPr>
      <t>￭103年07月10日：</t>
    </r>
    <r>
      <rPr>
        <sz val="10"/>
        <color theme="1"/>
        <rFont val="標楷體"/>
        <family val="4"/>
        <charset val="136"/>
      </rPr>
      <t xml:space="preserve">
何慧君：「Jenny姐~5案12次，我再接6組。28.2已入，請查收。其他我再加油…」</t>
    </r>
    <phoneticPr fontId="2" type="noConversion"/>
  </si>
  <si>
    <r>
      <rPr>
        <b/>
        <sz val="10"/>
        <color theme="1"/>
        <rFont val="標楷體"/>
        <family val="4"/>
        <charset val="136"/>
      </rPr>
      <t>￭103年07月14日：</t>
    </r>
    <r>
      <rPr>
        <sz val="10"/>
        <color theme="1"/>
        <rFont val="標楷體"/>
        <family val="4"/>
        <charset val="136"/>
      </rPr>
      <t xml:space="preserve">
蔡惠娟：「…現餘有5*5組，12次，之後排的案子會較一般。妳先完成我留給妳的優案。」
</t>
    </r>
    <r>
      <rPr>
        <b/>
        <sz val="10"/>
        <color theme="1"/>
        <rFont val="標楷體"/>
        <family val="4"/>
        <charset val="136"/>
      </rPr>
      <t>￭103年07月15日：</t>
    </r>
    <r>
      <rPr>
        <sz val="10"/>
        <color theme="1"/>
        <rFont val="標楷體"/>
        <family val="4"/>
        <charset val="136"/>
      </rPr>
      <t xml:space="preserve">
蔡惠娟：「5*5加油」
何慧君：「5*5，我明天可以接，謝謝Jenny姐..」
</t>
    </r>
    <r>
      <rPr>
        <b/>
        <sz val="10"/>
        <color theme="1"/>
        <rFont val="標楷體"/>
        <family val="4"/>
        <charset val="136"/>
      </rPr>
      <t>￭103年07月16日：</t>
    </r>
    <r>
      <rPr>
        <sz val="10"/>
        <color theme="1"/>
        <rFont val="標楷體"/>
        <family val="4"/>
        <charset val="136"/>
      </rPr>
      <t xml:space="preserve">
何慧君：「Dear Jenny姐~接5*5，23.5已入請查收！」</t>
    </r>
    <phoneticPr fontId="2" type="noConversion"/>
  </si>
  <si>
    <t>103/07/18</t>
    <phoneticPr fontId="2" type="noConversion"/>
  </si>
  <si>
    <r>
      <rPr>
        <b/>
        <sz val="10"/>
        <color theme="1"/>
        <rFont val="標楷體"/>
        <family val="4"/>
        <charset val="136"/>
      </rPr>
      <t>￭103年07月16日：</t>
    </r>
    <r>
      <rPr>
        <sz val="10"/>
        <color theme="1"/>
        <rFont val="標楷體"/>
        <family val="4"/>
        <charset val="136"/>
      </rPr>
      <t xml:space="preserve">
蔡惠娟：「到120。不行的話，抓110（-9），3個月可賺大約30萬左右…」
何慧君：「Dear Jenny姐~如果接110(-9)，可以排到年底12/31，就是每月(-9)囉？」
</t>
    </r>
    <r>
      <rPr>
        <b/>
        <sz val="10"/>
        <color theme="1"/>
        <rFont val="標楷體"/>
        <family val="4"/>
        <charset val="136"/>
      </rPr>
      <t>￭103年07月18日：</t>
    </r>
    <r>
      <rPr>
        <sz val="10"/>
        <color theme="1"/>
        <rFont val="標楷體"/>
        <family val="4"/>
        <charset val="136"/>
      </rPr>
      <t xml:space="preserve">
何慧君：「Dear Jenny姐~110已入，請查收^^」</t>
    </r>
    <phoneticPr fontId="2" type="noConversion"/>
  </si>
  <si>
    <t>=90,000/
1,100,000</t>
    <phoneticPr fontId="2" type="noConversion"/>
  </si>
  <si>
    <r>
      <rPr>
        <b/>
        <sz val="10"/>
        <color theme="1"/>
        <rFont val="標楷體"/>
        <family val="4"/>
        <charset val="136"/>
      </rPr>
      <t>￭103年07月24日：</t>
    </r>
    <r>
      <rPr>
        <sz val="10"/>
        <color theme="1"/>
        <rFont val="標楷體"/>
        <family val="4"/>
        <charset val="136"/>
      </rPr>
      <t xml:space="preserve">
蔡惠娟：「…淑幸這300，餘31她明天入，餘60再看如何安排。其他優額度妳再加油！」</t>
    </r>
    <phoneticPr fontId="2" type="noConversion"/>
  </si>
  <si>
    <t>103/07/25</t>
    <phoneticPr fontId="2" type="noConversion"/>
  </si>
  <si>
    <t>=(10,000/
100,000)/
36*30</t>
    <phoneticPr fontId="2" type="noConversion"/>
  </si>
  <si>
    <r>
      <rPr>
        <b/>
        <sz val="10"/>
        <color theme="1"/>
        <rFont val="標楷體"/>
        <family val="4"/>
        <charset val="136"/>
      </rPr>
      <t>￭103年07月25日：</t>
    </r>
    <r>
      <rPr>
        <sz val="10"/>
        <color theme="1"/>
        <rFont val="標楷體"/>
        <family val="4"/>
        <charset val="136"/>
      </rPr>
      <t xml:space="preserve">
蔡惠娟：「慧君：10案，36天+1，案子到今天才能排，如還能沒關係，我就處理」
何慧君；「Dear Jenny姐，抱歉，我先入40喔！」</t>
    </r>
    <phoneticPr fontId="2" type="noConversion"/>
  </si>
  <si>
    <t>=(450,000-
432,000)/
450,000</t>
    <phoneticPr fontId="2" type="noConversion"/>
  </si>
  <si>
    <r>
      <rPr>
        <b/>
        <sz val="10"/>
        <color theme="1"/>
        <rFont val="標楷體"/>
        <family val="4"/>
        <charset val="136"/>
      </rPr>
      <t>￭103年07月28日：</t>
    </r>
    <r>
      <rPr>
        <sz val="10"/>
        <color theme="1"/>
        <rFont val="標楷體"/>
        <family val="4"/>
        <charset val="136"/>
      </rPr>
      <t xml:space="preserve">
蔡惠娟：「小額案多5*2組，有5*12可運用」
</t>
    </r>
    <r>
      <rPr>
        <b/>
        <sz val="10"/>
        <color theme="1"/>
        <rFont val="標楷體"/>
        <family val="4"/>
        <charset val="136"/>
      </rPr>
      <t>￭103年08月01日：</t>
    </r>
    <r>
      <rPr>
        <sz val="10"/>
        <color theme="1"/>
        <rFont val="標楷體"/>
        <family val="4"/>
        <charset val="136"/>
      </rPr>
      <t xml:space="preserve">
何慧君：Dear Jenny姐~5*12，我接9組。已入43.2。…」</t>
    </r>
    <phoneticPr fontId="2" type="noConversion"/>
  </si>
  <si>
    <r>
      <rPr>
        <b/>
        <sz val="10"/>
        <color theme="1"/>
        <rFont val="標楷體"/>
        <family val="4"/>
        <charset val="136"/>
      </rPr>
      <t>￭103年08月05日：</t>
    </r>
    <r>
      <rPr>
        <sz val="10"/>
        <color theme="1"/>
        <rFont val="標楷體"/>
        <family val="4"/>
        <charset val="136"/>
      </rPr>
      <t xml:space="preserve">
蔡惠娟：「…100.0.5.5年，差25，是要把8/8的二筆5*2，轉成這額度，妳再補5，這筆就完成，這樣OK？」
何慧君：「可以的，謝謝Jenny姐，我再補5給妳呦！…」</t>
    </r>
    <phoneticPr fontId="2" type="noConversion"/>
  </si>
  <si>
    <t>103/08/12</t>
    <phoneticPr fontId="2" type="noConversion"/>
  </si>
  <si>
    <t>103/08/06</t>
    <phoneticPr fontId="2" type="noConversion"/>
  </si>
  <si>
    <r>
      <rPr>
        <b/>
        <sz val="10"/>
        <color theme="1"/>
        <rFont val="標楷體"/>
        <family val="4"/>
        <charset val="136"/>
      </rPr>
      <t>￭103年08月10日：</t>
    </r>
    <r>
      <rPr>
        <sz val="10"/>
        <color theme="1"/>
        <rFont val="標楷體"/>
        <family val="4"/>
        <charset val="136"/>
      </rPr>
      <t xml:space="preserve">
蔡惠娟：「前三天有小額優案報給妳：5*12，10D，0.2，11次。10*10，10D，0.3，10次，可給妳運作佈局。小額5案能早點接就盡快接。…」
</t>
    </r>
    <r>
      <rPr>
        <b/>
        <sz val="10"/>
        <color theme="1"/>
        <rFont val="標楷體"/>
        <family val="4"/>
        <charset val="136"/>
      </rPr>
      <t>￭103年08月12日：</t>
    </r>
    <r>
      <rPr>
        <sz val="10"/>
        <color theme="1"/>
        <rFont val="標楷體"/>
        <family val="4"/>
        <charset val="136"/>
      </rPr>
      <t xml:space="preserve">
何慧君：「Dear Jenny姐~5案我先接4組，19.2已入，請查收。餘8組持續加油中！晚安」</t>
    </r>
    <phoneticPr fontId="2" type="noConversion"/>
  </si>
  <si>
    <r>
      <rPr>
        <b/>
        <sz val="10"/>
        <color theme="1"/>
        <rFont val="標楷體"/>
        <family val="4"/>
        <charset val="136"/>
      </rPr>
      <t>￭103年08月12日：</t>
    </r>
    <r>
      <rPr>
        <sz val="10"/>
        <color theme="1"/>
        <rFont val="標楷體"/>
        <family val="4"/>
        <charset val="136"/>
      </rPr>
      <t xml:space="preserve">
蔡惠娟：「…5和10案，代短線案，先加油」
何慧君：「Dear Jenny姐~5案我再接4組呦！剛剛19.2已入，請查收。剩4組，持續加油中！晚安」</t>
    </r>
    <phoneticPr fontId="2" type="noConversion"/>
  </si>
  <si>
    <r>
      <rPr>
        <b/>
        <sz val="10"/>
        <color theme="1"/>
        <rFont val="標楷體"/>
        <family val="4"/>
        <charset val="136"/>
      </rPr>
      <t xml:space="preserve">￭103年08月15日：
</t>
    </r>
    <r>
      <rPr>
        <sz val="10"/>
        <color theme="1"/>
        <rFont val="標楷體"/>
        <family val="4"/>
        <charset val="136"/>
      </rPr>
      <t>何慧君：「..這二天應該就可以完成5*4，謝謝Jenny姐。晚安」
蔡惠娟：「慧君…5*4保留，10*10的，如可以先接一二筆，我才好排留額度」
蔡惠娟：「加油一下喔！店家周轉金的額度成長很多。妳再多佈局」
蔡惠娟：「5*4外，還有5*8，15次。不含10案。100-150額度也可佈局」
蔡惠娟：「有30*2組，40D，回30+3。可運作」
蔡惠娟：「能先接5*4和10*2最佳」
何慧君：「Dear Jenny姐~我接5*4+10*1，共19.2+9.7=入28.9。請查收！...」</t>
    </r>
    <phoneticPr fontId="2" type="noConversion"/>
  </si>
  <si>
    <t>103/08/15</t>
    <phoneticPr fontId="2" type="noConversion"/>
  </si>
  <si>
    <t>=(30,000/
300,000)/
40*30</t>
    <phoneticPr fontId="2" type="noConversion"/>
  </si>
  <si>
    <r>
      <rPr>
        <b/>
        <sz val="10"/>
        <color theme="1"/>
        <rFont val="標楷體"/>
        <family val="4"/>
        <charset val="136"/>
      </rPr>
      <t>￭103年08月18日：</t>
    </r>
    <r>
      <rPr>
        <sz val="10"/>
        <color theme="1"/>
        <rFont val="標楷體"/>
        <family val="4"/>
        <charset val="136"/>
      </rPr>
      <t xml:space="preserve">
何慧君：「Dear Jenny姐~我接10*9組，和5*8組，和30*1。共入155.7（是87.3+38.4+30），請查收…」
蔡惠娟：「收到。餘30一組再運作...」</t>
    </r>
    <phoneticPr fontId="2" type="noConversion"/>
  </si>
  <si>
    <t>=(2,000/
50,000)/
10*30</t>
    <phoneticPr fontId="2" type="noConversion"/>
  </si>
  <si>
    <t>=(3,000/
100,000)/
10*30</t>
    <phoneticPr fontId="2" type="noConversion"/>
  </si>
  <si>
    <r>
      <rPr>
        <b/>
        <sz val="10"/>
        <color theme="1"/>
        <rFont val="標楷體"/>
        <family val="4"/>
        <charset val="136"/>
      </rPr>
      <t>￭103年08月20日：</t>
    </r>
    <r>
      <rPr>
        <sz val="10"/>
        <color theme="1"/>
        <rFont val="標楷體"/>
        <family val="4"/>
        <charset val="136"/>
      </rPr>
      <t xml:space="preserve">
蔡惠娟：「慧君：有5*16，10D，.0.2，16次，上次傳的還餘20*4組，42D，20+2，可佈局運作」
</t>
    </r>
    <r>
      <rPr>
        <b/>
        <sz val="10"/>
        <color theme="1"/>
        <rFont val="標楷體"/>
        <family val="4"/>
        <charset val="136"/>
      </rPr>
      <t>￭103年08月23日：</t>
    </r>
    <r>
      <rPr>
        <sz val="10"/>
        <color theme="1"/>
        <rFont val="標楷體"/>
        <family val="4"/>
        <charset val="136"/>
      </rPr>
      <t xml:space="preserve">
何慧君：「Dear Jenny姐~我先接5案4組喔！已入19.2請查收…」</t>
    </r>
    <phoneticPr fontId="2" type="noConversion"/>
  </si>
  <si>
    <t>5%~7%</t>
    <phoneticPr fontId="2" type="noConversion"/>
  </si>
  <si>
    <r>
      <rPr>
        <b/>
        <sz val="10"/>
        <color theme="1"/>
        <rFont val="標楷體"/>
        <family val="4"/>
        <charset val="136"/>
      </rPr>
      <t>￭103年08月25日：</t>
    </r>
    <r>
      <rPr>
        <sz val="10"/>
        <color theme="1"/>
        <rFont val="標楷體"/>
        <family val="4"/>
        <charset val="136"/>
      </rPr>
      <t xml:space="preserve">
蔡惠娟：「我排的額度是150額度，前半年7，後半年6，第二年5，之後轉長期，《10*5+5*8+[40+4]共134，150（-10.5）應入139.5，君再補5500。紀錄在每月27號。」
</t>
    </r>
    <r>
      <rPr>
        <b/>
        <sz val="10"/>
        <color theme="1"/>
        <rFont val="標楷體"/>
        <family val="4"/>
        <charset val="136"/>
      </rPr>
      <t>￭103年08月26日：</t>
    </r>
    <r>
      <rPr>
        <sz val="10"/>
        <color theme="1"/>
        <rFont val="標楷體"/>
        <family val="4"/>
        <charset val="136"/>
      </rPr>
      <t xml:space="preserve">
何慧君：「…我應該是再補5.5給妳呦！計到5500了。…」</t>
    </r>
    <phoneticPr fontId="2" type="noConversion"/>
  </si>
  <si>
    <r>
      <rPr>
        <b/>
        <sz val="10"/>
        <color theme="1"/>
        <rFont val="標楷體"/>
        <family val="4"/>
        <charset val="136"/>
      </rPr>
      <t>￭103年09月04日：</t>
    </r>
    <r>
      <rPr>
        <sz val="10"/>
        <color theme="1"/>
        <rFont val="標楷體"/>
        <family val="4"/>
        <charset val="136"/>
      </rPr>
      <t xml:space="preserve">
蔡惠娟：「…5案先接」
</t>
    </r>
    <r>
      <rPr>
        <b/>
        <sz val="10"/>
        <color theme="1"/>
        <rFont val="標楷體"/>
        <family val="4"/>
        <charset val="136"/>
      </rPr>
      <t>￭103年09月05日：</t>
    </r>
    <r>
      <rPr>
        <sz val="10"/>
        <color theme="1"/>
        <rFont val="標楷體"/>
        <family val="4"/>
        <charset val="136"/>
      </rPr>
      <t xml:space="preserve">
何慧君：「Dear Jenny姐~我再接5案3組，已入14.4（一筆13.4+一筆1），請查收！」</t>
    </r>
    <phoneticPr fontId="2" type="noConversion"/>
  </si>
  <si>
    <r>
      <rPr>
        <b/>
        <sz val="10"/>
        <color theme="1"/>
        <rFont val="標楷體"/>
        <family val="4"/>
        <charset val="136"/>
      </rPr>
      <t>￭103年09月02日：</t>
    </r>
    <r>
      <rPr>
        <sz val="10"/>
        <color theme="1"/>
        <rFont val="標楷體"/>
        <family val="4"/>
        <charset val="136"/>
      </rPr>
      <t xml:space="preserve">
蔡惠娟：「5案看能不能接」
何慧君：「我再接5*2呦！…」</t>
    </r>
    <phoneticPr fontId="2" type="noConversion"/>
  </si>
  <si>
    <r>
      <rPr>
        <b/>
        <sz val="10"/>
        <color theme="1"/>
        <rFont val="標楷體"/>
        <family val="4"/>
        <charset val="136"/>
      </rPr>
      <t>￭103年08月29日：</t>
    </r>
    <r>
      <rPr>
        <sz val="10"/>
        <color theme="1"/>
        <rFont val="標楷體"/>
        <family val="4"/>
        <charset val="136"/>
      </rPr>
      <t xml:space="preserve">
蔡惠娟：「…5案可以接就先接」
何慧君：「...我先接5案3組，14.4已入，請查收！愛妳的慧君」</t>
    </r>
    <phoneticPr fontId="2" type="noConversion"/>
  </si>
  <si>
    <r>
      <rPr>
        <b/>
        <sz val="10"/>
        <rFont val="標楷體"/>
        <family val="4"/>
        <charset val="136"/>
      </rPr>
      <t>￭103年09月09日：</t>
    </r>
    <r>
      <rPr>
        <sz val="10"/>
        <color theme="1"/>
        <rFont val="標楷體"/>
        <family val="4"/>
        <charset val="136"/>
      </rPr>
      <t xml:space="preserve">
蔡惠娟：「到今天為止，有5*18組，可以16次左右。10案有12組。妳積極進行…」
</t>
    </r>
    <r>
      <rPr>
        <b/>
        <sz val="10"/>
        <color theme="1"/>
        <rFont val="標楷體"/>
        <family val="4"/>
        <charset val="136"/>
      </rPr>
      <t>￭103年09月10日：</t>
    </r>
    <r>
      <rPr>
        <sz val="10"/>
        <color theme="1"/>
        <rFont val="標楷體"/>
        <family val="4"/>
        <charset val="136"/>
      </rPr>
      <t xml:space="preserve">
何慧君：「...。5案我再接5組，24已入，請查收…」</t>
    </r>
    <phoneticPr fontId="2" type="noConversion"/>
  </si>
  <si>
    <r>
      <rPr>
        <b/>
        <sz val="10"/>
        <color theme="1"/>
        <rFont val="標楷體"/>
        <family val="4"/>
        <charset val="136"/>
      </rPr>
      <t>￭103年09月12日：</t>
    </r>
    <r>
      <rPr>
        <sz val="10"/>
        <color theme="1"/>
        <rFont val="標楷體"/>
        <family val="4"/>
        <charset val="136"/>
      </rPr>
      <t xml:space="preserve">
何慧君：「Dear Jenny姐~謝謝妳的關心，啾咪！我再接5案4組，19.2已入，請查收！…」</t>
    </r>
    <phoneticPr fontId="2" type="noConversion"/>
  </si>
  <si>
    <t>=4,000/
50,000/
26*30</t>
    <phoneticPr fontId="2" type="noConversion"/>
  </si>
  <si>
    <r>
      <rPr>
        <b/>
        <sz val="10"/>
        <color theme="1"/>
        <rFont val="標楷體"/>
        <family val="4"/>
        <charset val="136"/>
      </rPr>
      <t>￭103年09月20日：</t>
    </r>
    <r>
      <rPr>
        <sz val="10"/>
        <color theme="1"/>
        <rFont val="標楷體"/>
        <family val="4"/>
        <charset val="136"/>
      </rPr>
      <t xml:space="preserve">
蔡惠娟：「慧君：早上有店家刷卡代墊款額度，23-25天，記26天較確認《當天晚上去店家收$，作業時間前後1-2天》，有5*14組，每5，26天收回5+手續費4000《後收》…」
何慧君：「Jenny姐~5案我先接9組，43.2已入請查」</t>
    </r>
    <phoneticPr fontId="2" type="noConversion"/>
  </si>
  <si>
    <r>
      <rPr>
        <b/>
        <sz val="10"/>
        <color theme="1"/>
        <rFont val="標楷體"/>
        <family val="4"/>
        <charset val="136"/>
      </rPr>
      <t>￭103年09月23日：</t>
    </r>
    <r>
      <rPr>
        <sz val="10"/>
        <color theme="1"/>
        <rFont val="標楷體"/>
        <family val="4"/>
        <charset val="136"/>
      </rPr>
      <t xml:space="preserve">
蔡惠娟：「慧君：26D，5案，確認可接幾組再告知」
何慧君：「…26天的5接3組，15已入請查收！…」</t>
    </r>
    <phoneticPr fontId="2" type="noConversion"/>
  </si>
  <si>
    <r>
      <rPr>
        <b/>
        <sz val="10"/>
        <color theme="1"/>
        <rFont val="標楷體"/>
        <family val="4"/>
        <charset val="136"/>
      </rPr>
      <t>￭103年09月24日：</t>
    </r>
    <r>
      <rPr>
        <sz val="10"/>
        <color theme="1"/>
        <rFont val="標楷體"/>
        <family val="4"/>
        <charset val="136"/>
      </rPr>
      <t xml:space="preserve">
何慧君：「今天全禧會餐會很棒，翔仁.恩源.哲安.雅芸.淑幸都有到，也讓淑幸見到Wendy姐和秀餘，讓她多認識我們。5案我接11組，52.8已入請查收！…」</t>
    </r>
    <phoneticPr fontId="2" type="noConversion"/>
  </si>
  <si>
    <r>
      <rPr>
        <b/>
        <sz val="10"/>
        <color theme="1"/>
        <rFont val="標楷體"/>
        <family val="4"/>
        <charset val="136"/>
      </rPr>
      <t>￭103年09月26日：</t>
    </r>
    <r>
      <rPr>
        <sz val="10"/>
        <color theme="1"/>
        <rFont val="標楷體"/>
        <family val="4"/>
        <charset val="136"/>
      </rPr>
      <t xml:space="preserve">
何慧君：「謝謝Jenny姐，我10案接3組，28.8已入。她們有說，已經在努力辦貸款，資金要下週才能進。小妹沒台幣保單，二姐她希望增貸房貸，我有再跟她鼓勵先用保單…」</t>
    </r>
    <phoneticPr fontId="2" type="noConversion"/>
  </si>
  <si>
    <r>
      <rPr>
        <b/>
        <sz val="10"/>
        <color theme="1"/>
        <rFont val="標楷體"/>
        <family val="4"/>
        <charset val="136"/>
      </rPr>
      <t>￭103年09月27日：</t>
    </r>
    <r>
      <rPr>
        <sz val="10"/>
        <color theme="1"/>
        <rFont val="標楷體"/>
        <family val="4"/>
        <charset val="136"/>
      </rPr>
      <t xml:space="preserve">
蔡惠娟：「慧君：…今天5案有增11組客群，妳再加油一下」
何慧君：「Dear Jenny姐~5案接6組。28.8已入…」</t>
    </r>
    <phoneticPr fontId="2" type="noConversion"/>
  </si>
  <si>
    <r>
      <rPr>
        <b/>
        <sz val="10"/>
        <color theme="1"/>
        <rFont val="標楷體"/>
        <family val="4"/>
        <charset val="136"/>
      </rPr>
      <t>￭103年09月30日：</t>
    </r>
    <r>
      <rPr>
        <sz val="10"/>
        <color theme="1"/>
        <rFont val="標楷體"/>
        <family val="4"/>
        <charset val="136"/>
      </rPr>
      <t xml:space="preserve">
何慧君：「...我先接10*2和5*1。24已入，請查收^^」</t>
    </r>
    <phoneticPr fontId="2" type="noConversion"/>
  </si>
  <si>
    <t>=(20,000/
400,000)/
(20-4)*30</t>
    <phoneticPr fontId="2" type="noConversion"/>
  </si>
  <si>
    <r>
      <rPr>
        <b/>
        <sz val="10"/>
        <color theme="1"/>
        <rFont val="標楷體"/>
        <family val="4"/>
        <charset val="136"/>
      </rPr>
      <t>￭103年10月04日：</t>
    </r>
    <r>
      <rPr>
        <sz val="10"/>
        <color theme="1"/>
        <rFont val="標楷體"/>
        <family val="4"/>
        <charset val="136"/>
      </rPr>
      <t xml:space="preserve">
蔡惠娟：「…在20號中午後收回40+1.5，OK？是何時入？今天入最佳」、「傳錯，是收40+2」
何慧君：「謝謝Jenny姐^^40已入，請查收」</t>
    </r>
    <phoneticPr fontId="2" type="noConversion"/>
  </si>
  <si>
    <r>
      <rPr>
        <b/>
        <sz val="10"/>
        <color theme="1"/>
        <rFont val="標楷體"/>
        <family val="4"/>
        <charset val="136"/>
      </rPr>
      <t>￭103年10月01日：</t>
    </r>
    <r>
      <rPr>
        <sz val="10"/>
        <color theme="1"/>
        <rFont val="標楷體"/>
        <family val="4"/>
        <charset val="136"/>
      </rPr>
      <t xml:space="preserve">
蔡惠娟：「…10案，0.4，還有7組。之後的10案是0.3。加油！」
</t>
    </r>
    <r>
      <rPr>
        <b/>
        <sz val="10"/>
        <color theme="1"/>
        <rFont val="標楷體"/>
        <family val="4"/>
        <charset val="136"/>
      </rPr>
      <t>￭103年10月05日：</t>
    </r>
    <r>
      <rPr>
        <sz val="10"/>
        <color theme="1"/>
        <rFont val="標楷體"/>
        <family val="4"/>
        <charset val="136"/>
      </rPr>
      <t xml:space="preserve">
何慧君：「Dear Jenny姐，抱歉，太遲回覆妳。10案再接2組，19.2已入，請查收！」</t>
    </r>
    <phoneticPr fontId="2" type="noConversion"/>
  </si>
  <si>
    <r>
      <rPr>
        <b/>
        <sz val="10"/>
        <color theme="1"/>
        <rFont val="標楷體"/>
        <family val="4"/>
        <charset val="136"/>
      </rPr>
      <t>￭103年10月09日：</t>
    </r>
    <r>
      <rPr>
        <sz val="10"/>
        <color theme="1"/>
        <rFont val="標楷體"/>
        <family val="4"/>
        <charset val="136"/>
      </rPr>
      <t xml:space="preserve">
何慧君：「先接3組，入15可以嗎？」
蔡惠娟：「0.2*3，我有空再轉回6000」
何慧君：「直接扣除6000，入14.4？還是直接入15呢」
蔡惠娟：「入14.4」
何慧君：「14.4已入囉！」</t>
    </r>
    <phoneticPr fontId="2" type="noConversion"/>
  </si>
  <si>
    <t>編號</t>
    <phoneticPr fontId="2" type="noConversion"/>
  </si>
  <si>
    <r>
      <rPr>
        <b/>
        <sz val="10"/>
        <color theme="1"/>
        <rFont val="標楷體"/>
        <family val="4"/>
        <charset val="136"/>
      </rPr>
      <t>￭103年10月15日：</t>
    </r>
    <r>
      <rPr>
        <sz val="10"/>
        <color theme="1"/>
        <rFont val="標楷體"/>
        <family val="4"/>
        <charset val="136"/>
      </rPr>
      <t xml:space="preserve">
蔡惠君：「慧君：5*14組，0.2，13次，給妳運作佈局」
</t>
    </r>
    <r>
      <rPr>
        <b/>
        <sz val="10"/>
        <color theme="1"/>
        <rFont val="標楷體"/>
        <family val="4"/>
        <charset val="136"/>
      </rPr>
      <t>￭103年10月20日：</t>
    </r>
    <r>
      <rPr>
        <sz val="10"/>
        <color theme="1"/>
        <rFont val="標楷體"/>
        <family val="4"/>
        <charset val="136"/>
      </rPr>
      <t xml:space="preserve">
何慧君：「…5案我接5組，24已入請查收。…」</t>
    </r>
    <phoneticPr fontId="2" type="noConversion"/>
  </si>
  <si>
    <t>同上</t>
    <phoneticPr fontId="2" type="noConversion"/>
  </si>
  <si>
    <r>
      <rPr>
        <b/>
        <sz val="10"/>
        <color theme="1"/>
        <rFont val="標楷體"/>
        <family val="4"/>
        <charset val="136"/>
      </rPr>
      <t>￭103年10月24日：</t>
    </r>
    <r>
      <rPr>
        <sz val="10"/>
        <color theme="1"/>
        <rFont val="標楷體"/>
        <family val="4"/>
        <charset val="136"/>
      </rPr>
      <t xml:space="preserve">
何慧君：「謝謝Jenny姐^^5案接9組，43.2已入，請查收」</t>
    </r>
    <phoneticPr fontId="2" type="noConversion"/>
  </si>
  <si>
    <r>
      <rPr>
        <b/>
        <sz val="10"/>
        <color theme="1"/>
        <rFont val="標楷體"/>
        <family val="4"/>
        <charset val="136"/>
      </rPr>
      <t xml:space="preserve">￭103年10月28日：
</t>
    </r>
    <r>
      <rPr>
        <sz val="10"/>
        <color theme="1"/>
        <rFont val="標楷體"/>
        <family val="4"/>
        <charset val="136"/>
      </rPr>
      <t>何慧君：「...請問Jenny姐，目前資金不夠多，都是10案，還是有5案呢？」
蔡惠娟：「5和10案都可以接。前報的特短線代墊案，妳自己衡量有無適當人選。5案都可以接，上週妳接9組，目前累積還有12組可運作」
何慧君：「謝謝Jenny姐。我5案再接7組，入33.6請查收」</t>
    </r>
    <phoneticPr fontId="2" type="noConversion"/>
  </si>
  <si>
    <r>
      <rPr>
        <b/>
        <sz val="10"/>
        <color theme="1"/>
        <rFont val="標楷體"/>
        <family val="4"/>
        <charset val="136"/>
      </rPr>
      <t>￭103年11月05日：</t>
    </r>
    <r>
      <rPr>
        <sz val="10"/>
        <color theme="1"/>
        <rFont val="標楷體"/>
        <family val="4"/>
        <charset val="136"/>
      </rPr>
      <t xml:space="preserve">
何慧君：「Dear Jenny姐~我5案接4組，19.2已入，請查收！…」</t>
    </r>
    <phoneticPr fontId="2" type="noConversion"/>
  </si>
  <si>
    <r>
      <rPr>
        <b/>
        <sz val="10"/>
        <color theme="1"/>
        <rFont val="標楷體"/>
        <family val="4"/>
        <charset val="136"/>
      </rPr>
      <t>￭103年11月09日：</t>
    </r>
    <r>
      <rPr>
        <sz val="10"/>
        <color theme="1"/>
        <rFont val="標楷體"/>
        <family val="4"/>
        <charset val="136"/>
      </rPr>
      <t xml:space="preserve">
何慧君：「Dear Jenny姐~5案我接7組喔，33.6已入請查收！…」</t>
    </r>
    <phoneticPr fontId="2" type="noConversion"/>
  </si>
  <si>
    <r>
      <rPr>
        <b/>
        <sz val="10"/>
        <color theme="1"/>
        <rFont val="標楷體"/>
        <family val="4"/>
        <charset val="136"/>
      </rPr>
      <t>￭103年11月05日：</t>
    </r>
    <r>
      <rPr>
        <sz val="10"/>
        <color theme="1"/>
        <rFont val="標楷體"/>
        <family val="4"/>
        <charset val="136"/>
      </rPr>
      <t xml:space="preserve">
蔡惠娟：「慧君：有20*2組，32天回20+2，刷卡代墊案，報給妳」
</t>
    </r>
    <r>
      <rPr>
        <b/>
        <sz val="10"/>
        <color theme="1"/>
        <rFont val="標楷體"/>
        <family val="4"/>
        <charset val="136"/>
      </rPr>
      <t>￭103年11月11日：</t>
    </r>
    <r>
      <rPr>
        <sz val="10"/>
        <color theme="1"/>
        <rFont val="標楷體"/>
        <family val="4"/>
        <charset val="136"/>
      </rPr>
      <t xml:space="preserve">
蔡惠娟：「…除12號要接的10和5和20案外，另有5*16組，0.25，這幾組今天做出，這是新的客戶群，前面收優些，妳能早接就接，因每天都在運作計息」
何慧君：「Jenny姐~明天的案子是5*12（0.2）+10*13（0.4）+20共202.4。怕明天只能200，我先入2.4。加上5案0.25，我先接2組，入9.5。2.4+9.5=11.9已入請查收。」
</t>
    </r>
    <r>
      <rPr>
        <b/>
        <sz val="10"/>
        <color theme="1"/>
        <rFont val="標楷體"/>
        <family val="4"/>
        <charset val="136"/>
      </rPr>
      <t>￭103年11月12日：</t>
    </r>
    <r>
      <rPr>
        <sz val="10"/>
        <color theme="1"/>
        <rFont val="標楷體"/>
        <family val="4"/>
        <charset val="136"/>
      </rPr>
      <t xml:space="preserve">
何慧君：「Dear Jenny姐~200已入請查收！..」</t>
    </r>
    <phoneticPr fontId="2" type="noConversion"/>
  </si>
  <si>
    <r>
      <rPr>
        <b/>
        <sz val="10"/>
        <color theme="1"/>
        <rFont val="標楷體"/>
        <family val="4"/>
        <charset val="136"/>
      </rPr>
      <t>￭103年11月13日：</t>
    </r>
    <r>
      <rPr>
        <sz val="10"/>
        <color theme="1"/>
        <rFont val="標楷體"/>
        <family val="4"/>
        <charset val="136"/>
      </rPr>
      <t xml:space="preserve">
何慧君：「Dear Jenny姐~5案0.25，我再接2組，9.5已入，請查收！請問我能不能用16號收回的25來接5組呢？」
蔡惠娟：「可以啊！我來排」、「我把下週一的5*5和今天的2組一起紀錄，下週一再傳紀錄喔」</t>
    </r>
    <phoneticPr fontId="2" type="noConversion"/>
  </si>
  <si>
    <r>
      <rPr>
        <b/>
        <sz val="10"/>
        <color theme="1"/>
        <rFont val="標楷體"/>
        <family val="4"/>
        <charset val="136"/>
      </rPr>
      <t>￭103年11月17日</t>
    </r>
    <r>
      <rPr>
        <sz val="10"/>
        <color theme="1"/>
        <rFont val="標楷體"/>
        <family val="4"/>
        <charset val="136"/>
      </rPr>
      <t xml:space="preserve">
蔡惠娟：「慧君：多加佈局人選，長期大額度能進場最利體系運作，小額案讓妳培養佈局運作，5案0.2都可以洽談，現有10*8組，0.3，13次。17號紀錄共5*14逢7號入3.5，這些都排很優，前面先賺，到104年5/27起70(2.5)，有些特優額度，我盡量運作給妳，有些到期轉成長期額度在體系運作，這樣才更利整體運轉。翔仁的銀行整合，妳再跟進。」
</t>
    </r>
    <r>
      <rPr>
        <b/>
        <sz val="10"/>
        <color theme="1"/>
        <rFont val="標楷體"/>
        <family val="4"/>
        <charset val="136"/>
      </rPr>
      <t>￭103年11月18日</t>
    </r>
    <r>
      <rPr>
        <sz val="10"/>
        <color theme="1"/>
        <rFont val="標楷體"/>
        <family val="4"/>
        <charset val="136"/>
      </rPr>
      <t xml:space="preserve">
何慧君：「Jenny姐~5案0.2我接5組，24已入，請查收！我用中國信託信託帳號轉，因為彰銀網銀有問題。」
</t>
    </r>
    <r>
      <rPr>
        <b/>
        <sz val="10"/>
        <color theme="1"/>
        <rFont val="標楷體"/>
        <family val="4"/>
        <charset val="136"/>
      </rPr>
      <t>￭103年11月25日</t>
    </r>
    <r>
      <rPr>
        <sz val="10"/>
        <color theme="1"/>
        <rFont val="標楷體"/>
        <family val="4"/>
        <charset val="136"/>
      </rPr>
      <t xml:space="preserve">
何慧君：「Dear Jenny姐，0.2的5案，接5組（應為7組）喔，33.6已入請查收！」
</t>
    </r>
    <r>
      <rPr>
        <b/>
        <sz val="10"/>
        <color theme="1"/>
        <rFont val="標楷體"/>
        <family val="4"/>
        <charset val="136"/>
      </rPr>
      <t>￭103年12月03日</t>
    </r>
    <r>
      <rPr>
        <sz val="10"/>
        <color theme="1"/>
        <rFont val="標楷體"/>
        <family val="4"/>
        <charset val="136"/>
      </rPr>
      <t xml:space="preserve">
何慧君：「Jenny姐，5案再接8組，38.4已入請查收！晚安呦！」
蔡惠娟：「5*8紀錄在逢3號，104年4/3起40(1.5) ...」</t>
    </r>
    <phoneticPr fontId="2" type="noConversion"/>
  </si>
  <si>
    <t>=(20,000/
200,000)/
40*30</t>
    <phoneticPr fontId="2" type="noConversion"/>
  </si>
  <si>
    <r>
      <rPr>
        <b/>
        <sz val="10"/>
        <color theme="1"/>
        <rFont val="標楷體"/>
        <family val="4"/>
        <charset val="136"/>
      </rPr>
      <t>￭103年12月03日:</t>
    </r>
    <r>
      <rPr>
        <sz val="10"/>
        <color theme="1"/>
        <rFont val="標楷體"/>
        <family val="4"/>
        <charset val="136"/>
      </rPr>
      <t xml:space="preserve">
蔡惠娟：「慧君：…短線代墊案20*4組，40天回20+2，這四組到期收回。5案和10案再加油！大家拚一點，賺年終紅包喔」
</t>
    </r>
    <r>
      <rPr>
        <b/>
        <sz val="10"/>
        <color theme="1"/>
        <rFont val="標楷體"/>
        <family val="4"/>
        <charset val="136"/>
      </rPr>
      <t>￭103年12月06日:</t>
    </r>
    <r>
      <rPr>
        <sz val="10"/>
        <color theme="1"/>
        <rFont val="標楷體"/>
        <family val="4"/>
        <charset val="136"/>
      </rPr>
      <t xml:space="preserve">
何慧君：「Jenny姐~代墊案接一組20。已入，請查收！其他再努力！晚安哟」</t>
    </r>
    <phoneticPr fontId="2" type="noConversion"/>
  </si>
  <si>
    <r>
      <rPr>
        <b/>
        <sz val="10"/>
        <color theme="1"/>
        <rFont val="標楷體"/>
        <family val="4"/>
        <charset val="136"/>
      </rPr>
      <t>￭103年12月06日:</t>
    </r>
    <r>
      <rPr>
        <sz val="10"/>
        <color theme="1"/>
        <rFont val="標楷體"/>
        <family val="4"/>
        <charset val="136"/>
      </rPr>
      <t xml:space="preserve">
蔡惠娟：「慧君：今天新洽辦好特優的報給妳：5*16，0.25，12次轉長期。。含前報的案子，都可以積極洽談。我現在要和可愛的wendy會合度週末…」
</t>
    </r>
    <r>
      <rPr>
        <b/>
        <sz val="10"/>
        <color theme="1"/>
        <rFont val="標楷體"/>
        <family val="4"/>
        <charset val="136"/>
      </rPr>
      <t>￭103年12月07日:</t>
    </r>
    <r>
      <rPr>
        <sz val="10"/>
        <color theme="1"/>
        <rFont val="標楷體"/>
        <family val="4"/>
        <charset val="136"/>
      </rPr>
      <t xml:space="preserve">
何慧君：「Dear Jenny姐~5案0.25，我接6組，28.5已入，請查收…」</t>
    </r>
    <phoneticPr fontId="2" type="noConversion"/>
  </si>
  <si>
    <r>
      <rPr>
        <b/>
        <sz val="10"/>
        <color theme="1"/>
        <rFont val="標楷體"/>
        <family val="4"/>
        <charset val="136"/>
      </rPr>
      <t>￭103年12月09日:</t>
    </r>
    <r>
      <rPr>
        <sz val="10"/>
        <color theme="1"/>
        <rFont val="標楷體"/>
        <family val="4"/>
        <charset val="136"/>
      </rPr>
      <t xml:space="preserve">
蔡惠娟：「慧君：5案0.25，餘10組，這週五前可接，之後的案子排的是0.2。加油一下」
</t>
    </r>
    <r>
      <rPr>
        <b/>
        <sz val="10"/>
        <color theme="1"/>
        <rFont val="標楷體"/>
        <family val="4"/>
        <charset val="136"/>
      </rPr>
      <t>￭103年12月10日:</t>
    </r>
    <r>
      <rPr>
        <sz val="10"/>
        <color theme="1"/>
        <rFont val="標楷體"/>
        <family val="4"/>
        <charset val="136"/>
      </rPr>
      <t xml:space="preserve">
何慧君：「Dear Jenny姐~5案0.25，我接5組，23.75已入，請查收…」</t>
    </r>
    <phoneticPr fontId="2" type="noConversion"/>
  </si>
  <si>
    <r>
      <rPr>
        <b/>
        <sz val="10"/>
        <color theme="1"/>
        <rFont val="標楷體"/>
        <family val="4"/>
        <charset val="136"/>
      </rPr>
      <t>￭103年12月12日:</t>
    </r>
    <r>
      <rPr>
        <sz val="10"/>
        <color theme="1"/>
        <rFont val="標楷體"/>
        <family val="4"/>
        <charset val="136"/>
      </rPr>
      <t xml:space="preserve">
蔡惠娟：「0.25進度加油一下，到今天」
何慧君：「謝謝Jenny姐~餘5組，23.75已入，請查收。明天見呦^^」</t>
    </r>
    <phoneticPr fontId="2" type="noConversion"/>
  </si>
  <si>
    <r>
      <rPr>
        <b/>
        <sz val="10"/>
        <color theme="1"/>
        <rFont val="標楷體"/>
        <family val="4"/>
        <charset val="136"/>
      </rPr>
      <t>￭103年12月13日：</t>
    </r>
    <r>
      <rPr>
        <sz val="10"/>
        <color theme="1"/>
        <rFont val="標楷體"/>
        <family val="4"/>
        <charset val="136"/>
      </rPr>
      <t xml:space="preserve">
蔡惠娟：「慧君：這是之前傳的，《10D收一次的案子，一月份後就排較少，12月有10*20（-1.5*20）2個月2輪，後轉長期。10*9組，0.3，11次。5*16組，0.2，13次，這些可運作》12月剩半個月，可以加油一下…」
</t>
    </r>
    <r>
      <rPr>
        <b/>
        <sz val="10"/>
        <color theme="1"/>
        <rFont val="標楷體"/>
        <family val="4"/>
        <charset val="136"/>
      </rPr>
      <t>￭103年12月16日：</t>
    </r>
    <r>
      <rPr>
        <sz val="10"/>
        <color theme="1"/>
        <rFont val="標楷體"/>
        <family val="4"/>
        <charset val="136"/>
      </rPr>
      <t xml:space="preserve">
何慧君：「謝謝Jenny姐^^5案接9案，43.2已入，請查收…」</t>
    </r>
    <phoneticPr fontId="2" type="noConversion"/>
  </si>
  <si>
    <r>
      <rPr>
        <b/>
        <sz val="10"/>
        <color theme="1"/>
        <rFont val="標楷體"/>
        <family val="4"/>
        <charset val="136"/>
      </rPr>
      <t>￭103年12月17日：</t>
    </r>
    <r>
      <rPr>
        <sz val="10"/>
        <color theme="1"/>
        <rFont val="標楷體"/>
        <family val="4"/>
        <charset val="136"/>
      </rPr>
      <t xml:space="preserve">
蔡惠娟：「今天中部有5案8組，可以0.25，可以接盡早告知好安排」
何慧君：「…5案0.25，我先接4組，19已入，請查收。明天再接2組呦！」</t>
    </r>
    <phoneticPr fontId="2" type="noConversion"/>
  </si>
  <si>
    <r>
      <rPr>
        <b/>
        <sz val="10"/>
        <color theme="1"/>
        <rFont val="標楷體"/>
        <family val="4"/>
        <charset val="136"/>
      </rPr>
      <t>￭103年12月22日：</t>
    </r>
    <r>
      <rPr>
        <sz val="10"/>
        <color theme="1"/>
        <rFont val="標楷體"/>
        <family val="4"/>
        <charset val="136"/>
      </rPr>
      <t xml:space="preserve">
何慧君：「…餘的5案0.25，2組。加上5案0.2，3組，共23.9已入，請查收^^」</t>
    </r>
    <phoneticPr fontId="2" type="noConversion"/>
  </si>
  <si>
    <r>
      <rPr>
        <b/>
        <sz val="10"/>
        <color theme="1"/>
        <rFont val="標楷體"/>
        <family val="4"/>
        <charset val="136"/>
      </rPr>
      <t>￭103年12月24日：</t>
    </r>
    <r>
      <rPr>
        <sz val="10"/>
        <color theme="1"/>
        <rFont val="標楷體"/>
        <family val="4"/>
        <charset val="136"/>
      </rPr>
      <t xml:space="preserve">
何慧君：「謝謝Jenny姐，5案接4組，19.2已入，請查收！餘16組，我會加油…」</t>
    </r>
    <phoneticPr fontId="2" type="noConversion"/>
  </si>
  <si>
    <t>=(2,000/
50,000)/
10*30</t>
    <phoneticPr fontId="2" type="noConversion"/>
  </si>
  <si>
    <t>=(2,500/
50,000)/
10*30</t>
    <phoneticPr fontId="2" type="noConversion"/>
  </si>
  <si>
    <t>=(4,000/
100,000)/
10*30</t>
    <phoneticPr fontId="2" type="noConversion"/>
  </si>
  <si>
    <t>=(550,000-
528,000)/
550,000/
10*30</t>
    <phoneticPr fontId="2" type="noConversion"/>
  </si>
  <si>
    <t>=(300,000-
288,000)/
300,000/
10*30</t>
    <phoneticPr fontId="2" type="noConversion"/>
  </si>
  <si>
    <t>=(250,000-
240,000)/
250,000/
10*30</t>
    <phoneticPr fontId="2" type="noConversion"/>
  </si>
  <si>
    <t>=(2,500/
50,000)/
10*30</t>
    <phoneticPr fontId="2" type="noConversion"/>
  </si>
  <si>
    <t>=(20,000/
200,000)/
32*30</t>
    <phoneticPr fontId="2" type="noConversion"/>
  </si>
  <si>
    <r>
      <rPr>
        <b/>
        <sz val="10"/>
        <color theme="1"/>
        <rFont val="標楷體"/>
        <family val="4"/>
        <charset val="136"/>
      </rPr>
      <t>￭103年12月26日：</t>
    </r>
    <r>
      <rPr>
        <sz val="10"/>
        <color theme="1"/>
        <rFont val="標楷體"/>
        <family val="4"/>
        <charset val="136"/>
      </rPr>
      <t xml:space="preserve">
蔡惠娟：「Ok！5*16有可能再接？」
何慧君：「可以，但無法全部，今晚回覆妳」
蔡惠娟：「…留給妳優的10D案子，妳再努力看看能否完成。新的年度案子不同，等你們回國再啟動新的年度業務，這16組就把握一下」
</t>
    </r>
    <r>
      <rPr>
        <b/>
        <sz val="10"/>
        <color theme="1"/>
        <rFont val="標楷體"/>
        <family val="4"/>
        <charset val="136"/>
      </rPr>
      <t>￭103年12月27日：</t>
    </r>
    <r>
      <rPr>
        <sz val="10"/>
        <color theme="1"/>
        <rFont val="標楷體"/>
        <family val="4"/>
        <charset val="136"/>
      </rPr>
      <t xml:space="preserve">
何慧君：「Dear Jenny姐~5案接9組。43.2已入，請查收^^」
蔡惠娟：「出國前加油完成10D案，組數有多再告知，10D案就餘這一波」</t>
    </r>
    <phoneticPr fontId="2" type="noConversion"/>
  </si>
  <si>
    <r>
      <rPr>
        <b/>
        <sz val="10"/>
        <color theme="1"/>
        <rFont val="標楷體"/>
        <family val="4"/>
        <charset val="136"/>
      </rPr>
      <t>￭103年12月28日：</t>
    </r>
    <r>
      <rPr>
        <sz val="10"/>
        <color theme="1"/>
        <rFont val="標楷體"/>
        <family val="4"/>
        <charset val="136"/>
      </rPr>
      <t xml:space="preserve">
蔡惠娟：「你們明天到馬來西亞，先祝你們旅途平安愉快！5*7能接就接。1/1起的額度先傳給妳，以後運作佈局以長期為主，妳的部分是有10*20（1.5*20）2個月2輪轉長期三分處理…」
</t>
    </r>
    <r>
      <rPr>
        <b/>
        <sz val="10"/>
        <color theme="1"/>
        <rFont val="標楷體"/>
        <family val="4"/>
        <charset val="136"/>
      </rPr>
      <t>￭104年01月04日：</t>
    </r>
    <r>
      <rPr>
        <sz val="10"/>
        <color theme="1"/>
        <rFont val="標楷體"/>
        <family val="4"/>
        <charset val="136"/>
      </rPr>
      <t xml:space="preserve">
何慧君：「Jenny姐~10（1.5），我先接1組。入8.5對嗎？8.5已入，請查收」</t>
    </r>
    <phoneticPr fontId="2" type="noConversion"/>
  </si>
  <si>
    <r>
      <rPr>
        <b/>
        <sz val="10"/>
        <color theme="1"/>
        <rFont val="標楷體"/>
        <family val="4"/>
        <charset val="136"/>
      </rPr>
      <t>￭104年01月06日：</t>
    </r>
    <r>
      <rPr>
        <sz val="10"/>
        <color theme="1"/>
        <rFont val="標楷體"/>
        <family val="4"/>
        <charset val="136"/>
      </rPr>
      <t xml:space="preserve">
蔡惠娟：「代墊案10組是下午處理？」
何慧君：「…代墊案的100已入。…」</t>
    </r>
    <phoneticPr fontId="2" type="noConversion"/>
  </si>
  <si>
    <t>=15,000/
100,000/
2</t>
    <phoneticPr fontId="2" type="noConversion"/>
  </si>
  <si>
    <r>
      <rPr>
        <b/>
        <sz val="10"/>
        <color theme="1"/>
        <rFont val="標楷體"/>
        <family val="4"/>
        <charset val="136"/>
      </rPr>
      <t>￭104年01月09日：</t>
    </r>
    <r>
      <rPr>
        <sz val="10"/>
        <color theme="1"/>
        <rFont val="標楷體"/>
        <family val="4"/>
        <charset val="136"/>
      </rPr>
      <t xml:space="preserve">
何慧君：「Jenny姐，10（1.5）接2組，17已入，請查收！」
蔡惠娟：「慧君：10*2已收到。朋友的10*5代墊案會接？」
何慧君：「會接。我問他一下是今天還是明天處理」
蔡惠娟：「10*2記錄3/9入3，5月整合」
何慧君：「Jenny姐，代墊案50已入，請查收」</t>
    </r>
    <phoneticPr fontId="2" type="noConversion"/>
  </si>
  <si>
    <r>
      <rPr>
        <b/>
        <sz val="10"/>
        <color theme="1"/>
        <rFont val="標楷體"/>
        <family val="4"/>
        <charset val="136"/>
      </rPr>
      <t>￭104年01月13日：</t>
    </r>
    <r>
      <rPr>
        <sz val="10"/>
        <color theme="1"/>
        <rFont val="標楷體"/>
        <family val="4"/>
        <charset val="136"/>
      </rPr>
      <t xml:space="preserve">
何慧君：「Jenny姐，一個50（4.5）可能要16號才接。10（1.5）我再三組，入25.5請查收。…50*6組，10*14組，加油中！…」</t>
    </r>
    <phoneticPr fontId="2" type="noConversion"/>
  </si>
  <si>
    <t>=45,000/
500,000</t>
    <phoneticPr fontId="2" type="noConversion"/>
  </si>
  <si>
    <r>
      <rPr>
        <b/>
        <sz val="10"/>
        <color theme="1"/>
        <rFont val="標楷體"/>
        <family val="4"/>
        <charset val="136"/>
      </rPr>
      <t xml:space="preserve">￭104年01月15日：
</t>
    </r>
    <r>
      <rPr>
        <sz val="10"/>
        <color theme="1"/>
        <rFont val="標楷體"/>
        <family val="4"/>
        <charset val="136"/>
      </rPr>
      <t>蔡惠娟：「…年關前優的10*14組，50*6組，加緊腳步，&lt;因要排案子，我自己先把妳部分匯入，才好有安排運作這些額度&gt;。年後我有路線會進來配合長期1.5的，所以先把可以排優的的案子額度試算出來給妳運作，加油喔！」
何慧君：「Jenny姐，50案+10(1.5)案6組，共101已入，請查收」、「剩50*5組。10*8組。繼續加油」
何慧君：「Jenny姐，剛入50+51＝101。我忘了50要扣4.5。我再補4接一組10(1.5)」
蔡惠娟：「12/6接的20+2已收回入，妳自己再核算看可接多少組，明天再一起記錄。朋友的50先記錄16號。10*14組，剛9點多有洽辦10*6，給妳運作。妳再核算看看可怎麼接其他組數，把握一下年前留的額度。10*6組還未記錄，扣除這6組，還有14組」
何慧君：「Jenny姐，我補4，加上17「再2組10（1.5）」入21請查收！等於今天10案接9案」
蔡惠娟：「收到，記錄16號10*9，3/13入13.5，5月併」</t>
    </r>
    <phoneticPr fontId="2" type="noConversion"/>
  </si>
  <si>
    <r>
      <rPr>
        <b/>
        <sz val="10"/>
        <color theme="1"/>
        <rFont val="標楷體"/>
        <family val="4"/>
        <charset val="136"/>
      </rPr>
      <t>￭104年01月16日：</t>
    </r>
    <r>
      <rPr>
        <sz val="10"/>
        <color theme="1"/>
        <rFont val="標楷體"/>
        <family val="4"/>
        <charset val="136"/>
      </rPr>
      <t xml:space="preserve">
何慧君：「謝謝Jenny姐^^10案再接一組，入8.5請查收！餘10*10+50*5，加油中…」</t>
    </r>
    <phoneticPr fontId="2" type="noConversion"/>
  </si>
  <si>
    <r>
      <rPr>
        <b/>
        <sz val="10"/>
        <color theme="1"/>
        <rFont val="標楷體"/>
        <family val="4"/>
        <charset val="136"/>
      </rPr>
      <t>￭104年01月22日：</t>
    </r>
    <r>
      <rPr>
        <sz val="10"/>
        <color theme="1"/>
        <rFont val="標楷體"/>
        <family val="4"/>
        <charset val="136"/>
      </rPr>
      <t xml:space="preserve">
何慧君：「Dear Jenny姐~接10（1.5）案4組，34已入。請查收」
蔡惠娟：「收到。記錄22號，3/22入息，5月整合併。再加油」</t>
    </r>
    <phoneticPr fontId="2" type="noConversion"/>
  </si>
  <si>
    <r>
      <rPr>
        <b/>
        <sz val="10"/>
        <color theme="1"/>
        <rFont val="標楷體"/>
        <family val="4"/>
        <charset val="136"/>
      </rPr>
      <t>￭104年01月24日：</t>
    </r>
    <r>
      <rPr>
        <sz val="10"/>
        <color theme="1"/>
        <rFont val="標楷體"/>
        <family val="4"/>
        <charset val="136"/>
      </rPr>
      <t xml:space="preserve">
蔡惠娟：「OK！10案核算可接早點告知」
何慧君：「Jenny姐，10案接4組，34已入。餘6組，我再努力。」
蔡惠娟：「收到，記錄逢4號，3/24入1.5*4，5月併」</t>
    </r>
    <phoneticPr fontId="2" type="noConversion"/>
  </si>
  <si>
    <r>
      <rPr>
        <b/>
        <sz val="10"/>
        <color theme="1"/>
        <rFont val="標楷體"/>
        <family val="4"/>
        <charset val="136"/>
      </rPr>
      <t>￭104年01月28日：</t>
    </r>
    <r>
      <rPr>
        <sz val="10"/>
        <color theme="1"/>
        <rFont val="標楷體"/>
        <family val="4"/>
        <charset val="136"/>
      </rPr>
      <t xml:space="preserve">
蔡惠娟：「Ok！有20*5組。另5和10案就盡量加油喔」
何慧君：「入20一組+10（1.5）一組，共28.5請查收…」</t>
    </r>
    <phoneticPr fontId="2" type="noConversion"/>
  </si>
  <si>
    <t>=(5,500/
50,000)/
58*30</t>
    <phoneticPr fontId="2" type="noConversion"/>
  </si>
  <si>
    <r>
      <rPr>
        <b/>
        <sz val="10"/>
        <color theme="1"/>
        <rFont val="標楷體"/>
        <family val="4"/>
        <charset val="136"/>
      </rPr>
      <t>￭104年02月03日：</t>
    </r>
    <r>
      <rPr>
        <sz val="10"/>
        <color theme="1"/>
        <rFont val="標楷體"/>
        <family val="4"/>
        <charset val="136"/>
      </rPr>
      <t xml:space="preserve">
蔡惠娟：「5*22（-5500*22）58天回。這些小案提供給妳佈局運作新人，如有大額度新人就以前面3+2的模式進行。另有20*3組，50天回20+2。加油」
何慧君：「Jenny姐~5案是58天到期收回嗎？目前有20*3組+5*22組+10*5組。我會加油！」
蔡惠娟：「5案到收回，妳讓運作」
</t>
    </r>
    <r>
      <rPr>
        <b/>
        <sz val="10"/>
        <color theme="1"/>
        <rFont val="標楷體"/>
        <family val="4"/>
        <charset val="136"/>
      </rPr>
      <t>￭104年02月05日：</t>
    </r>
    <r>
      <rPr>
        <sz val="10"/>
        <color theme="1"/>
        <rFont val="標楷體"/>
        <family val="4"/>
        <charset val="136"/>
      </rPr>
      <t xml:space="preserve">
何慧君：「5案先接2組。入8.9。請查收！」</t>
    </r>
    <phoneticPr fontId="2" type="noConversion"/>
  </si>
  <si>
    <r>
      <rPr>
        <b/>
        <sz val="10"/>
        <color theme="1"/>
        <rFont val="標楷體"/>
        <family val="4"/>
        <charset val="136"/>
      </rPr>
      <t>￭104年02月09日：</t>
    </r>
    <r>
      <rPr>
        <sz val="10"/>
        <color theme="1"/>
        <rFont val="標楷體"/>
        <family val="4"/>
        <charset val="136"/>
      </rPr>
      <t xml:space="preserve">
何慧君：「Jenny姐~接10案（1.5）餘5組。加上5案（5500）*15組。共109.25已入。請查收！」</t>
    </r>
    <phoneticPr fontId="2" type="noConversion"/>
  </si>
  <si>
    <t>=15,000/
100,000/
2</t>
    <phoneticPr fontId="2" type="noConversion"/>
  </si>
  <si>
    <r>
      <rPr>
        <b/>
        <sz val="10"/>
        <color theme="1"/>
        <rFont val="標楷體"/>
        <family val="4"/>
        <charset val="136"/>
      </rPr>
      <t>￭104年02月09日：</t>
    </r>
    <r>
      <rPr>
        <sz val="10"/>
        <color theme="1"/>
        <rFont val="標楷體"/>
        <family val="4"/>
        <charset val="136"/>
      </rPr>
      <t xml:space="preserve">
蔡惠娟：「慧君：…妳預計下週接的外，還有20*3，另為我特別排出10*30（-1.5*30）2個月3輪後轉長期，這些特為你排出去接案，盡量接。」
</t>
    </r>
    <r>
      <rPr>
        <b/>
        <sz val="10"/>
        <color theme="1"/>
        <rFont val="標楷體"/>
        <family val="4"/>
        <charset val="136"/>
      </rPr>
      <t>￭104年02月11日：</t>
    </r>
    <r>
      <rPr>
        <sz val="10"/>
        <color theme="1"/>
        <rFont val="標楷體"/>
        <family val="4"/>
        <charset val="136"/>
      </rPr>
      <t xml:space="preserve">
蔡惠娟：「…10，三輪案，可接盡早」
</t>
    </r>
    <r>
      <rPr>
        <b/>
        <sz val="10"/>
        <color theme="1"/>
        <rFont val="標楷體"/>
        <family val="4"/>
        <charset val="136"/>
      </rPr>
      <t>￭104年02月12日：</t>
    </r>
    <r>
      <rPr>
        <sz val="10"/>
        <color theme="1"/>
        <rFont val="標楷體"/>
        <family val="4"/>
        <charset val="136"/>
      </rPr>
      <t xml:space="preserve">
何慧君：「Dear Jenny姐~10（1.5）我接2組，17已入，請查收！」</t>
    </r>
    <phoneticPr fontId="2" type="noConversion"/>
  </si>
  <si>
    <t>=(5,500/
50,000)/
45*30</t>
    <phoneticPr fontId="2" type="noConversion"/>
  </si>
  <si>
    <r>
      <rPr>
        <b/>
        <sz val="10"/>
        <color theme="1"/>
        <rFont val="標楷體"/>
        <family val="4"/>
        <charset val="136"/>
      </rPr>
      <t>￭104年02月16日：</t>
    </r>
    <r>
      <rPr>
        <sz val="10"/>
        <color theme="1"/>
        <rFont val="標楷體"/>
        <family val="4"/>
        <charset val="136"/>
      </rPr>
      <t xml:space="preserve">
蔡惠娟：「這幾天有特優小額案，5*16（-5500*16）45天前後收回，加油看看」
</t>
    </r>
    <r>
      <rPr>
        <b/>
        <sz val="10"/>
        <color theme="1"/>
        <rFont val="標楷體"/>
        <family val="4"/>
        <charset val="136"/>
      </rPr>
      <t>￭104年02月17日：</t>
    </r>
    <r>
      <rPr>
        <sz val="10"/>
        <color theme="1"/>
        <rFont val="標楷體"/>
        <family val="4"/>
        <charset val="136"/>
      </rPr>
      <t xml:space="preserve">
何慧君：「Dear Jenny姐~5案（5500）我先接6組呦！26.7已入。我會再繼續加油的！」</t>
    </r>
    <phoneticPr fontId="2" type="noConversion"/>
  </si>
  <si>
    <r>
      <rPr>
        <b/>
        <sz val="10"/>
        <color theme="1"/>
        <rFont val="標楷體"/>
        <family val="4"/>
        <charset val="136"/>
      </rPr>
      <t>￭104年03月05日：</t>
    </r>
    <r>
      <rPr>
        <sz val="10"/>
        <color theme="1"/>
        <rFont val="標楷體"/>
        <family val="4"/>
        <charset val="136"/>
      </rPr>
      <t xml:space="preserve">
蔡惠娟：「…10案有機會再談看看，跟進一下業務進度」
何慧君：「有的，再跟進，朋友還未回覆我」
何慧君：「Jenny姐~我先接一組小小的10。8.5已入請查收！這個週末約了朋友，繼續加油中」</t>
    </r>
    <phoneticPr fontId="2" type="noConversion"/>
  </si>
  <si>
    <t>=15,000/
100,000/
2</t>
    <phoneticPr fontId="2" type="noConversion"/>
  </si>
  <si>
    <r>
      <rPr>
        <b/>
        <sz val="10"/>
        <color theme="1"/>
        <rFont val="標楷體"/>
        <family val="4"/>
        <charset val="136"/>
      </rPr>
      <t>￭104年3月7日：</t>
    </r>
    <r>
      <rPr>
        <sz val="10"/>
        <color theme="1"/>
        <rFont val="標楷體"/>
        <family val="4"/>
        <charset val="136"/>
      </rPr>
      <t xml:space="preserve">
蔡惠娟：「慧君；1/9的50+6，可轉成10*6（1.5*6）2個月2輪轉長，應入51，回5手續費，這樣安排OK？」 
何慧君：「因為我的支票已經開3/9給朋友了。所以還是要拜託Jenny姐先回給我。今明二天會談新的。如果OK，資金也要星期三或四才有機會進來」
蔡惠娟：「沒問題」、「明晚入56給妳過票」
</t>
    </r>
    <r>
      <rPr>
        <b/>
        <sz val="10"/>
        <color theme="1"/>
        <rFont val="標楷體"/>
        <family val="4"/>
        <charset val="136"/>
      </rPr>
      <t>￭104年3月12日：</t>
    </r>
    <r>
      <rPr>
        <sz val="10"/>
        <color theme="1"/>
        <rFont val="標楷體"/>
        <family val="4"/>
        <charset val="136"/>
      </rPr>
      <t xml:space="preserve">
何慧君：「接6組。51已入，請查收。我用中國信託帳號66345」</t>
    </r>
    <phoneticPr fontId="2" type="noConversion"/>
  </si>
  <si>
    <r>
      <rPr>
        <b/>
        <sz val="10"/>
        <color theme="1"/>
        <rFont val="標楷體"/>
        <family val="4"/>
        <charset val="136"/>
      </rPr>
      <t>￭104年3月19日：</t>
    </r>
    <r>
      <rPr>
        <sz val="10"/>
        <color theme="1"/>
        <rFont val="標楷體"/>
        <family val="4"/>
        <charset val="136"/>
      </rPr>
      <t xml:space="preserve">
蔡惠娟：「今天是10*4或6組？」
何慧君：「...確認是10*5組」
何慧君：「Jenny姐~10*5。42.5已入。請查收！」</t>
    </r>
    <phoneticPr fontId="2" type="noConversion"/>
  </si>
  <si>
    <t>=(10,000/
100,000)/
35*30</t>
    <phoneticPr fontId="2" type="noConversion"/>
  </si>
  <si>
    <r>
      <rPr>
        <b/>
        <sz val="10"/>
        <color theme="1"/>
        <rFont val="標楷體"/>
        <family val="4"/>
        <charset val="136"/>
      </rPr>
      <t>￭104年3月24日：</t>
    </r>
    <r>
      <rPr>
        <sz val="10"/>
        <color theme="1"/>
        <rFont val="標楷體"/>
        <family val="4"/>
        <charset val="136"/>
      </rPr>
      <t xml:space="preserve">
蔡惠娟：「慧君：特案給妳，10*8，35天回10+1」
何慧君：「Jenny姐，接3組，30已入，請查收！…」</t>
    </r>
    <phoneticPr fontId="2" type="noConversion"/>
  </si>
  <si>
    <r>
      <rPr>
        <b/>
        <sz val="10"/>
        <color theme="1"/>
        <rFont val="標楷體"/>
        <family val="4"/>
        <charset val="136"/>
      </rPr>
      <t>￭104年3月24日：</t>
    </r>
    <r>
      <rPr>
        <sz val="10"/>
        <color theme="1"/>
        <rFont val="標楷體"/>
        <family val="4"/>
        <charset val="136"/>
      </rPr>
      <t xml:space="preserve">
何慧君：「Jenny姐接10（1.5）2組，入17。請查收」</t>
    </r>
    <phoneticPr fontId="2" type="noConversion"/>
  </si>
  <si>
    <t>=8,000/
100,000/
26*30</t>
    <phoneticPr fontId="2" type="noConversion"/>
  </si>
  <si>
    <r>
      <rPr>
        <b/>
        <sz val="10"/>
        <color theme="1"/>
        <rFont val="標楷體"/>
        <family val="4"/>
        <charset val="136"/>
      </rPr>
      <t>￭104年3月29日：</t>
    </r>
    <r>
      <rPr>
        <sz val="10"/>
        <color theme="1"/>
        <rFont val="標楷體"/>
        <family val="4"/>
        <charset val="136"/>
      </rPr>
      <t xml:space="preserve">
蔡惠娟：「慧君：…今有代墊10*6組26天回10+8000，這可先談一下短線」
何慧君：「Jenny姐，我已經入40。請查收！...」</t>
    </r>
    <phoneticPr fontId="2" type="noConversion"/>
  </si>
  <si>
    <r>
      <rPr>
        <b/>
        <sz val="10"/>
        <color theme="1"/>
        <rFont val="標楷體"/>
        <family val="4"/>
        <charset val="136"/>
      </rPr>
      <t>￭104年04月02日：</t>
    </r>
    <r>
      <rPr>
        <sz val="10"/>
        <color theme="1"/>
        <rFont val="標楷體"/>
        <family val="4"/>
        <charset val="136"/>
      </rPr>
      <t xml:space="preserve">
何慧君：「我已經入75了。請查收！等等再入10。」
蔡惠娟：「OK！這些案子我來排一些優的，排定再告知。...」</t>
    </r>
    <phoneticPr fontId="2" type="noConversion"/>
  </si>
  <si>
    <r>
      <rPr>
        <b/>
        <sz val="10"/>
        <color theme="1"/>
        <rFont val="標楷體"/>
        <family val="4"/>
        <charset val="136"/>
      </rPr>
      <t>￭104年04月02日：</t>
    </r>
    <r>
      <rPr>
        <sz val="10"/>
        <color theme="1"/>
        <rFont val="標楷體"/>
        <family val="4"/>
        <charset val="136"/>
      </rPr>
      <t xml:space="preserve">
何慧君：「Jenny姐，我剛又入了17+1，共18。我想我明天有筆235(7.1)，你要不要就不用入給我，補到25。18+7.1=25.1。這樣有幫助嗎？我的卡片已經極限了，想盡辦法全用了。明天有人選，加油加油！」
蔡惠娟：「慧君：OK，我把這段時間的額度先平衡出去，等路線全回流，到時我會把妳暫先借出的信用額度先處理回給妳，感謝妳的貼心與用心…」</t>
    </r>
    <phoneticPr fontId="2" type="noConversion"/>
  </si>
  <si>
    <r>
      <rPr>
        <b/>
        <sz val="10"/>
        <color theme="1"/>
        <rFont val="標楷體"/>
        <family val="4"/>
        <charset val="136"/>
      </rPr>
      <t>￭104年04月09日：</t>
    </r>
    <r>
      <rPr>
        <sz val="10"/>
        <color theme="1"/>
        <rFont val="標楷體"/>
        <family val="4"/>
        <charset val="136"/>
      </rPr>
      <t xml:space="preserve">
何慧君：「弟50明天會匯，可能還是先二個月，畢竟第一次入…」</t>
    </r>
    <phoneticPr fontId="2" type="noConversion"/>
  </si>
  <si>
    <t>104/04/11</t>
    <phoneticPr fontId="2" type="noConversion"/>
  </si>
  <si>
    <t>=10,000/
100,000</t>
    <phoneticPr fontId="2" type="noConversion"/>
  </si>
  <si>
    <r>
      <rPr>
        <b/>
        <sz val="10"/>
        <color theme="1"/>
        <rFont val="標楷體"/>
        <family val="4"/>
        <charset val="136"/>
      </rPr>
      <t>￭104年04月11日：</t>
    </r>
    <r>
      <rPr>
        <sz val="10"/>
        <color theme="1"/>
        <rFont val="標楷體"/>
        <family val="4"/>
        <charset val="136"/>
      </rPr>
      <t xml:space="preserve">
蔡惠娟：「慧君：有10*3是另外的特優額度，自己人接的，前三個月10(-1)這三組到期排收回。…」
何慧君：「Jenny姐，入30，請查收！」</t>
    </r>
    <phoneticPr fontId="2" type="noConversion"/>
  </si>
  <si>
    <r>
      <rPr>
        <b/>
        <sz val="10"/>
        <color theme="1"/>
        <rFont val="標楷體"/>
        <family val="4"/>
        <charset val="136"/>
      </rPr>
      <t>￭104年4月13日：</t>
    </r>
    <r>
      <rPr>
        <sz val="10"/>
        <color theme="1"/>
        <rFont val="標楷體"/>
        <family val="4"/>
        <charset val="136"/>
      </rPr>
      <t xml:space="preserve">
何慧君：「小阿姨的50已入，請查收…」</t>
    </r>
    <phoneticPr fontId="2" type="noConversion"/>
  </si>
  <si>
    <r>
      <rPr>
        <b/>
        <sz val="10"/>
        <color theme="1"/>
        <rFont val="標楷體"/>
        <family val="4"/>
        <charset val="136"/>
      </rPr>
      <t xml:space="preserve">￭104年4月13日：
</t>
    </r>
    <r>
      <rPr>
        <sz val="10"/>
        <color theme="1"/>
        <rFont val="標楷體"/>
        <family val="4"/>
        <charset val="136"/>
      </rPr>
      <t>蔡惠娟：「下午會再進65？」
何慧君：「...65再等朋友入。等待中...」
何慧君：「Jenny姐，65已入。請查收！」</t>
    </r>
    <phoneticPr fontId="2" type="noConversion"/>
  </si>
  <si>
    <r>
      <rPr>
        <b/>
        <sz val="10"/>
        <color theme="1"/>
        <rFont val="標楷體"/>
        <family val="4"/>
        <charset val="136"/>
      </rPr>
      <t>￭104年4月11日：</t>
    </r>
    <r>
      <rPr>
        <sz val="10"/>
        <color theme="1"/>
        <rFont val="標楷體"/>
        <family val="4"/>
        <charset val="136"/>
      </rPr>
      <t xml:space="preserve">
蔡惠娟：「慧君：…今天中午有10*6額度會做出給客，妳那裡能先接額度？彈性接也OK…」
何慧君：「好。我等朋友匯款。應該可以10*5」</t>
    </r>
    <phoneticPr fontId="2" type="noConversion"/>
  </si>
  <si>
    <r>
      <rPr>
        <b/>
        <sz val="10"/>
        <color theme="1"/>
        <rFont val="標楷體"/>
        <family val="4"/>
        <charset val="136"/>
      </rPr>
      <t>￭104年4月23日：</t>
    </r>
    <r>
      <rPr>
        <sz val="10"/>
        <color theme="1"/>
        <rFont val="標楷體"/>
        <family val="4"/>
        <charset val="136"/>
      </rPr>
      <t xml:space="preserve">
何慧君：「Jenny姐，10案我先接1組。9已入，請查收。另5組我再加油！」
蔡惠娟：「…這10是接哪一案？」
何慧君：「今天傳的，10+1，0.10案。呵，是我弄錯了。是後+1？我要入10？」
蔡惠娟：「不用補1，我自己補，這1當成台東教會的。...」</t>
    </r>
    <phoneticPr fontId="2" type="noConversion"/>
  </si>
  <si>
    <r>
      <rPr>
        <b/>
        <sz val="10"/>
        <color theme="1"/>
        <rFont val="標楷體"/>
        <family val="4"/>
        <charset val="136"/>
      </rPr>
      <t>￭104年4月20日：</t>
    </r>
    <r>
      <rPr>
        <sz val="10"/>
        <color theme="1"/>
        <rFont val="標楷體"/>
        <family val="4"/>
        <charset val="136"/>
      </rPr>
      <t xml:space="preserve">
蔡惠娟：「…今天額度很擠，內部我自己可以安排的有16天的，看妳那裡是否參與一下內部作業，10，16天當天晚收10+0.5，有10*6可做這樣的短線」
何慧君：「我自己可以先有10」、「10已入」</t>
    </r>
    <phoneticPr fontId="2" type="noConversion"/>
  </si>
  <si>
    <t>=(5,000/
100,000)/
16*30</t>
    <phoneticPr fontId="2" type="noConversion"/>
  </si>
  <si>
    <r>
      <rPr>
        <b/>
        <sz val="10"/>
        <color theme="1"/>
        <rFont val="標楷體"/>
        <family val="4"/>
        <charset val="136"/>
      </rPr>
      <t>￭104年4月20日：</t>
    </r>
    <r>
      <rPr>
        <sz val="10"/>
        <color theme="1"/>
        <rFont val="標楷體"/>
        <family val="4"/>
        <charset val="136"/>
      </rPr>
      <t xml:space="preserve">
何慧君：「明早再入30給Jenny姐。來得及嗎？」
蔡惠娟：「可以...」</t>
    </r>
    <phoneticPr fontId="2" type="noConversion"/>
  </si>
  <si>
    <t>=10,000/
100,000</t>
    <phoneticPr fontId="2" type="noConversion"/>
  </si>
  <si>
    <t>=(3,500/
50,000)/
45*30</t>
    <phoneticPr fontId="2" type="noConversion"/>
  </si>
  <si>
    <r>
      <rPr>
        <b/>
        <sz val="10"/>
        <color theme="1"/>
        <rFont val="標楷體"/>
        <family val="4"/>
        <charset val="136"/>
      </rPr>
      <t>￭104年4月25日：</t>
    </r>
    <r>
      <rPr>
        <sz val="10"/>
        <color theme="1"/>
        <rFont val="標楷體"/>
        <family val="4"/>
        <charset val="136"/>
      </rPr>
      <t xml:space="preserve">
蔡惠娟：「慧君：…早上有5*6（-3500*6）40-45天，可以先接就接，消化一下…」
蔡惠娟：「今天如能接+1案和小額5案，就盡量處理，右邊的路線一直成長，左邊沒成長，還舀出不少，平衡業務進行就比較費事。我們加油」、「加油。可以先接5案就接」
</t>
    </r>
    <r>
      <rPr>
        <b/>
        <sz val="10"/>
        <color theme="1"/>
        <rFont val="標楷體"/>
        <family val="4"/>
        <charset val="136"/>
      </rPr>
      <t>￭104年4月26日：</t>
    </r>
    <r>
      <rPr>
        <sz val="10"/>
        <color theme="1"/>
        <rFont val="標楷體"/>
        <family val="4"/>
        <charset val="136"/>
      </rPr>
      <t xml:space="preserve">
何慧君：「接5*3(-3500)。我入13.95。一筆13.92，一筆300」
蔡惠娟：「慧君：收到。是5*3，妳傳一筆300是？」
何慧君：「我原本以為是-3600。結果發現是-3500。所以補了。嘻，其他續加油！」
蔡惠娟：「OK，額度幫加油趕一下喔」</t>
    </r>
    <phoneticPr fontId="2" type="noConversion"/>
  </si>
  <si>
    <t>=(4,000/
100,000)/
17*30</t>
    <phoneticPr fontId="2" type="noConversion"/>
  </si>
  <si>
    <r>
      <rPr>
        <b/>
        <sz val="10"/>
        <color theme="1"/>
        <rFont val="標楷體"/>
        <family val="4"/>
        <charset val="136"/>
      </rPr>
      <t>￭104年05月01日：</t>
    </r>
    <r>
      <rPr>
        <sz val="10"/>
        <color theme="1"/>
        <rFont val="標楷體"/>
        <family val="4"/>
        <charset val="136"/>
      </rPr>
      <t xml:space="preserve">
蔡惠娟：「有2組客是17天，10*2（-4000）定5/17晚去收，5/18回來戶頭，這中午做出，妳看看」
何慧君：「Jenny姐，我入一筆96000。是17天。10*2（-4000）定5/17晚去收，5/18回來戶頭，這不知來得及嗎？96000請查收…」</t>
    </r>
    <phoneticPr fontId="2" type="noConversion"/>
  </si>
  <si>
    <r>
      <rPr>
        <b/>
        <sz val="10"/>
        <color theme="1"/>
        <rFont val="標楷體"/>
        <family val="4"/>
        <charset val="136"/>
      </rPr>
      <t>￭104年05月05日：</t>
    </r>
    <r>
      <rPr>
        <sz val="10"/>
        <color theme="1"/>
        <rFont val="標楷體"/>
        <family val="4"/>
        <charset val="136"/>
      </rPr>
      <t xml:space="preserve">
蔡惠娟：「慧君：律師友談短線的，不一定只談5*6，談5*12組也可排」
</t>
    </r>
    <r>
      <rPr>
        <b/>
        <sz val="10"/>
        <color theme="1"/>
        <rFont val="標楷體"/>
        <family val="4"/>
        <charset val="136"/>
      </rPr>
      <t>￭104年05月07日：</t>
    </r>
    <r>
      <rPr>
        <sz val="10"/>
        <color theme="1"/>
        <rFont val="標楷體"/>
        <family val="4"/>
        <charset val="136"/>
      </rPr>
      <t xml:space="preserve">
何慧君：「Jenny姐~等等入律師5*4。二個月入，二輪收回。明天接二個月40萬。」
蔡惠娟：「OK，5*4是2個月回」
何慧君：「不是喔！跟邱小姐一樣。二個月配一次，再一輪才收回。等於4個月」
蔡惠娟：「妳排5*4是2個月2輪」
何慧君：「是的」、「明天有一筆40。才是二個月回」
</t>
    </r>
    <r>
      <rPr>
        <b/>
        <sz val="10"/>
        <color theme="1"/>
        <rFont val="標楷體"/>
        <family val="4"/>
        <charset val="136"/>
      </rPr>
      <t>￭104年05月08日：</t>
    </r>
    <r>
      <rPr>
        <sz val="10"/>
        <color theme="1"/>
        <rFont val="標楷體"/>
        <family val="4"/>
        <charset val="136"/>
      </rPr>
      <t xml:space="preserve">
何慧君：「同學的40已入（二個月）。請查收」</t>
    </r>
    <phoneticPr fontId="2" type="noConversion"/>
  </si>
  <si>
    <r>
      <rPr>
        <b/>
        <sz val="10"/>
        <color theme="1"/>
        <rFont val="標楷體"/>
        <family val="4"/>
        <charset val="136"/>
      </rPr>
      <t>￭104年05月08日：</t>
    </r>
    <r>
      <rPr>
        <sz val="10"/>
        <color theme="1"/>
        <rFont val="標楷體"/>
        <family val="4"/>
        <charset val="136"/>
      </rPr>
      <t xml:space="preserve">
蔡惠娟：「OK，30+15是等一下入？」
何慧君：「我的15已經入了」
蔡惠娟：「收到，額度再加油看看，淑幸的30是今天入？」
何慧君：「Jenny姐，入淑幸50。Run三個月。請查收。我用中信末碼66345」</t>
    </r>
    <phoneticPr fontId="2" type="noConversion"/>
  </si>
  <si>
    <r>
      <rPr>
        <b/>
        <sz val="10"/>
        <color theme="1"/>
        <rFont val="標楷體"/>
        <family val="4"/>
        <charset val="136"/>
      </rPr>
      <t>￭104年05月08日：</t>
    </r>
    <r>
      <rPr>
        <sz val="10"/>
        <color theme="1"/>
        <rFont val="標楷體"/>
        <family val="4"/>
        <charset val="136"/>
      </rPr>
      <t xml:space="preserve">
何慧君：「Jenny姐~我剛又入小額10。抱歉，是朋友的，只能一個月，我請她暫時一個月沒用到的先拿出來。Jenny姐，妳不用給我太高，一般就可以了。我怕妳的成本太高。我會再加油長期。妳也別累壞了。明後天再努力。」</t>
    </r>
    <phoneticPr fontId="2" type="noConversion"/>
  </si>
  <si>
    <t>=(7,000/
100,000)/
26*30</t>
    <phoneticPr fontId="2" type="noConversion"/>
  </si>
  <si>
    <r>
      <rPr>
        <b/>
        <sz val="10"/>
        <color theme="1"/>
        <rFont val="標楷體"/>
        <family val="4"/>
        <charset val="136"/>
      </rPr>
      <t>￭104年05月16日：</t>
    </r>
    <r>
      <rPr>
        <sz val="10"/>
        <color theme="1"/>
        <rFont val="標楷體"/>
        <family val="4"/>
        <charset val="136"/>
      </rPr>
      <t xml:space="preserve">
蔡惠娟：「慧君：有10*2是26天回10+0.7，中午做出，可看看，今能接走最佳」
何慧君：「今天的10*2是26天回10+0.7。其他續加油！晚安」</t>
    </r>
    <phoneticPr fontId="2" type="noConversion"/>
  </si>
  <si>
    <t>=10,000/
100,000</t>
    <phoneticPr fontId="2" type="noConversion"/>
  </si>
  <si>
    <r>
      <rPr>
        <b/>
        <sz val="10"/>
        <color theme="1"/>
        <rFont val="標楷體"/>
        <family val="4"/>
        <charset val="136"/>
      </rPr>
      <t>￭104年05月17日：</t>
    </r>
    <r>
      <rPr>
        <sz val="10"/>
        <color theme="1"/>
        <rFont val="標楷體"/>
        <family val="4"/>
        <charset val="136"/>
      </rPr>
      <t xml:space="preserve">
蔡惠娟：「…早上有做出代墊10*4組，30D後+1，可排1-3個月，後轉長。下午要辦出另10*5，能幫接長就接長，如要彈性機動就機動。幫消化一下。五月再辛苦平衡一下，六月份後，麻煩的，不適合留在我們體系的，我都會一步一步處理掉。妳今天能接再告知。…妳跟進一下，如月底前有較大額度來消化是最佳。加油喔。...」
</t>
    </r>
    <r>
      <rPr>
        <b/>
        <sz val="10"/>
        <color theme="1"/>
        <rFont val="標楷體"/>
        <family val="4"/>
        <charset val="136"/>
      </rPr>
      <t>￭104年05月19日：</t>
    </r>
    <r>
      <rPr>
        <sz val="10"/>
        <color theme="1"/>
        <rFont val="標楷體"/>
        <family val="4"/>
        <charset val="136"/>
      </rPr>
      <t xml:space="preserve">
何慧君：「我的10已入。請查收。…」</t>
    </r>
    <phoneticPr fontId="2" type="noConversion"/>
  </si>
  <si>
    <r>
      <rPr>
        <b/>
        <sz val="10"/>
        <color theme="1"/>
        <rFont val="標楷體"/>
        <family val="4"/>
        <charset val="136"/>
      </rPr>
      <t>￭104年05月29日：</t>
    </r>
    <r>
      <rPr>
        <sz val="10"/>
        <color theme="1"/>
        <rFont val="標楷體"/>
        <family val="4"/>
        <charset val="136"/>
      </rPr>
      <t xml:space="preserve">
何慧君：「95已入，請查收！剛剛正在轉帳！」</t>
    </r>
    <phoneticPr fontId="2" type="noConversion"/>
  </si>
  <si>
    <t>=(3,000/
50,000)/
45*30</t>
    <phoneticPr fontId="2" type="noConversion"/>
  </si>
  <si>
    <r>
      <rPr>
        <b/>
        <sz val="10"/>
        <color theme="1"/>
        <rFont val="標楷體"/>
        <family val="4"/>
        <charset val="136"/>
      </rPr>
      <t>￭104年06月25日：</t>
    </r>
    <r>
      <rPr>
        <sz val="10"/>
        <color theme="1"/>
        <rFont val="標楷體"/>
        <family val="4"/>
        <charset val="136"/>
      </rPr>
      <t xml:space="preserve">
蔡惠娟：「我有一個線路是在七月才全面啟動，妳那裡如談到彈性的，最短45天最好處理，今天有5*16（-3000*16）45天，可談」
</t>
    </r>
    <r>
      <rPr>
        <b/>
        <sz val="10"/>
        <color theme="1"/>
        <rFont val="標楷體"/>
        <family val="4"/>
        <charset val="136"/>
      </rPr>
      <t>￭104年06月26日：</t>
    </r>
    <r>
      <rPr>
        <sz val="10"/>
        <color theme="1"/>
        <rFont val="標楷體"/>
        <family val="4"/>
        <charset val="136"/>
      </rPr>
      <t xml:space="preserve">
何慧君：「5*2，9.4已入。…」</t>
    </r>
    <phoneticPr fontId="2" type="noConversion"/>
  </si>
  <si>
    <t>=(30,000/
200,000)/
3</t>
    <phoneticPr fontId="2" type="noConversion"/>
  </si>
  <si>
    <r>
      <rPr>
        <b/>
        <sz val="10"/>
        <color theme="1"/>
        <rFont val="標楷體"/>
        <family val="4"/>
        <charset val="136"/>
      </rPr>
      <t>￭104年06月11日：</t>
    </r>
    <r>
      <rPr>
        <sz val="10"/>
        <color theme="1"/>
        <rFont val="標楷體"/>
        <family val="4"/>
        <charset val="136"/>
      </rPr>
      <t xml:space="preserve">
蔡惠娟：「慧君：前傳的20*3（-3*3）3個月，談看看」</t>
    </r>
    <r>
      <rPr>
        <b/>
        <sz val="10"/>
        <color theme="1"/>
        <rFont val="標楷體"/>
        <family val="4"/>
        <charset val="136"/>
      </rPr>
      <t xml:space="preserve">
￭104年06月30日：</t>
    </r>
    <r>
      <rPr>
        <sz val="10"/>
        <color theme="1"/>
        <rFont val="標楷體"/>
        <family val="4"/>
        <charset val="136"/>
      </rPr>
      <t xml:space="preserve">
何慧君：「接20案（3）。3個月。入20（我沒先扣）Jenny姐請查收。」</t>
    </r>
    <phoneticPr fontId="2" type="noConversion"/>
  </si>
  <si>
    <t>￭104年07月日期不明：
蔡惠娟：「就以45天案處理，能5*20最佳…」
何慧君：「可以5*20。45天，是先扣0.3？入94？」
蔡惠娟：「可以，這樣妳比較好談，沒問題。」</t>
    <phoneticPr fontId="2" type="noConversion"/>
  </si>
  <si>
    <r>
      <rPr>
        <b/>
        <sz val="10"/>
        <color theme="1"/>
        <rFont val="標楷體"/>
        <family val="4"/>
        <charset val="136"/>
      </rPr>
      <t>￭104年07月15日：</t>
    </r>
    <r>
      <rPr>
        <sz val="10"/>
        <color theme="1"/>
        <rFont val="標楷體"/>
        <family val="4"/>
        <charset val="136"/>
      </rPr>
      <t xml:space="preserve">
蔡惠娟：「5*4，前面25D（-0.3*12）後四個月，」
何慧君：「Jenny姐，他只能四個月哟」
蔡惠娟：「我排四個月回…其他再加油一下，有5*12較趕」
何慧君：「好的。朋友明早入喔！」、「明早是入5*4喔。...」
</t>
    </r>
    <r>
      <rPr>
        <b/>
        <sz val="10"/>
        <color theme="1"/>
        <rFont val="標楷體"/>
        <family val="4"/>
        <charset val="136"/>
      </rPr>
      <t>￭104年07月16日：</t>
    </r>
    <r>
      <rPr>
        <sz val="10"/>
        <color theme="1"/>
        <rFont val="標楷體"/>
        <family val="4"/>
        <charset val="136"/>
      </rPr>
      <t xml:space="preserve">
何慧君：「5*4已入16.8請查收…」
蔡惠娟：「…另5*4前25天（-0.3*4）應入18.8..」</t>
    </r>
    <phoneticPr fontId="2" type="noConversion"/>
  </si>
  <si>
    <t>=(3,000/
50,000)/
25*30</t>
    <phoneticPr fontId="2" type="noConversion"/>
  </si>
  <si>
    <r>
      <rPr>
        <b/>
        <sz val="10"/>
        <color theme="1"/>
        <rFont val="標楷體"/>
        <family val="4"/>
        <charset val="136"/>
      </rPr>
      <t>￭104年07月17日：</t>
    </r>
    <r>
      <rPr>
        <sz val="10"/>
        <color theme="1"/>
        <rFont val="標楷體"/>
        <family val="4"/>
        <charset val="136"/>
      </rPr>
      <t xml:space="preserve">
何慧君：「瑜惠47.5已入…
蔡惠娟：「慧君：瑜惠已收到...」</t>
    </r>
    <phoneticPr fontId="2" type="noConversion"/>
  </si>
  <si>
    <t>=(4,000/
100,000)/
20*30</t>
    <phoneticPr fontId="2" type="noConversion"/>
  </si>
  <si>
    <r>
      <rPr>
        <b/>
        <sz val="10"/>
        <color theme="1"/>
        <rFont val="標楷體"/>
        <family val="4"/>
        <charset val="136"/>
      </rPr>
      <t>￭104年07月18日：</t>
    </r>
    <r>
      <rPr>
        <sz val="10"/>
        <color theme="1"/>
        <rFont val="標楷體"/>
        <family val="4"/>
        <charset val="136"/>
      </rPr>
      <t xml:space="preserve">
蔡惠娟：「慧君：…有房貸增貸，銀行跑程序還未撥款，我們代墊15D，額度昨我已先處理出去220，妳可問一下機動的20D《含作業天》幫處理10*5組，20D回10+0.4，因明後天我們有新案做出，額度要消化一下，這短線的較趕，妳先幫我洽詢來支援一下」</t>
    </r>
    <phoneticPr fontId="2" type="noConversion"/>
  </si>
  <si>
    <t>=(20,000/
600,000)/
12*30</t>
    <phoneticPr fontId="2" type="noConversion"/>
  </si>
  <si>
    <r>
      <rPr>
        <b/>
        <sz val="10"/>
        <color theme="1"/>
        <rFont val="標楷體"/>
        <family val="4"/>
        <charset val="136"/>
      </rPr>
      <t>￭104年07月20日：</t>
    </r>
    <r>
      <rPr>
        <sz val="10"/>
        <color theme="1"/>
        <rFont val="標楷體"/>
        <family val="4"/>
        <charset val="136"/>
      </rPr>
      <t xml:space="preserve">
蔡惠娟：「慧君：可先問60*2代墊案，只有12天，每60回60+2」、「票貼代墊，明天是60*5，還有60*2需處理」
</t>
    </r>
    <r>
      <rPr>
        <b/>
        <sz val="10"/>
        <color theme="1"/>
        <rFont val="標楷體"/>
        <family val="4"/>
        <charset val="136"/>
      </rPr>
      <t>￭104年07月21日：</t>
    </r>
    <r>
      <rPr>
        <sz val="10"/>
        <color theme="1"/>
        <rFont val="標楷體"/>
        <family val="4"/>
        <charset val="136"/>
      </rPr>
      <t xml:space="preserve">
蔡惠娟：「代墊案有機會？」
何慧君：「Jenny姐，朋友如果入60。可以嗎？他說剛好金額可以」
蔡惠娟：「可以，60+2，這案子給他」</t>
    </r>
    <phoneticPr fontId="2" type="noConversion"/>
  </si>
  <si>
    <r>
      <rPr>
        <b/>
        <sz val="10"/>
        <color theme="1"/>
        <rFont val="標楷體"/>
        <family val="4"/>
        <charset val="136"/>
      </rPr>
      <t>￭104年07月22日：</t>
    </r>
    <r>
      <rPr>
        <sz val="10"/>
        <color theme="1"/>
        <rFont val="標楷體"/>
        <family val="4"/>
        <charset val="136"/>
      </rPr>
      <t xml:space="preserve">
蔡惠娟：「慧君：短線30有可能？昨連接銀行存證300*3，客要房增貸，銀行要看存款餘額，我們幫客存，才會這麼短線，妳再看看」</t>
    </r>
    <phoneticPr fontId="2" type="noConversion"/>
  </si>
  <si>
    <t>=(8,000/
200,000)/
15*30</t>
    <phoneticPr fontId="2" type="noConversion"/>
  </si>
  <si>
    <r>
      <rPr>
        <b/>
        <sz val="10"/>
        <color theme="1"/>
        <rFont val="標楷體"/>
        <family val="4"/>
        <charset val="136"/>
      </rPr>
      <t>￭104年07月28日：</t>
    </r>
    <r>
      <rPr>
        <sz val="10"/>
        <color theme="1"/>
        <rFont val="標楷體"/>
        <family val="4"/>
        <charset val="136"/>
      </rPr>
      <t xml:space="preserve">
蔡惠娟：「…今有一個12天的《妳談15天》可以先處理，20*2，回20+0.8，這短線能明天進最佳，妳加油看看」
何慧君：「...Jenny姐，15天的20已入了。另10*2要星期四了…」</t>
    </r>
    <phoneticPr fontId="2" type="noConversion"/>
  </si>
  <si>
    <t>=(5,000/
100,000)/
17*30</t>
    <phoneticPr fontId="2" type="noConversion"/>
  </si>
  <si>
    <r>
      <rPr>
        <b/>
        <sz val="10"/>
        <color theme="1"/>
        <rFont val="標楷體"/>
        <family val="4"/>
        <charset val="136"/>
      </rPr>
      <t>￭104年07月29日：</t>
    </r>
    <r>
      <rPr>
        <sz val="10"/>
        <color theme="1"/>
        <rFont val="標楷體"/>
        <family val="4"/>
        <charset val="136"/>
      </rPr>
      <t xml:space="preserve">
蔡惠娟：「…今天存證額度幫趕一下，就以10為單位，17D回10+0.5，10*8可談。…」</t>
    </r>
    <phoneticPr fontId="2" type="noConversion"/>
  </si>
  <si>
    <t>=7,000/
100,000
=3,000/
100,000</t>
    <phoneticPr fontId="2" type="noConversion"/>
  </si>
  <si>
    <t>同上</t>
    <phoneticPr fontId="2" type="noConversion"/>
  </si>
  <si>
    <r>
      <rPr>
        <b/>
        <sz val="10"/>
        <color theme="1"/>
        <rFont val="標楷體"/>
        <family val="4"/>
        <charset val="136"/>
      </rPr>
      <t>￭104年08月02日：</t>
    </r>
    <r>
      <rPr>
        <sz val="10"/>
        <color theme="1"/>
        <rFont val="標楷體"/>
        <family val="4"/>
        <charset val="136"/>
      </rPr>
      <t xml:space="preserve">
蔡惠娟：「慧君：上上週保留的10*16，0.7，已接10*2，餘再看看，有些可談長期一般最佳，餘10*14，排前3個月0.7，妳再加油看看…」
</t>
    </r>
    <r>
      <rPr>
        <b/>
        <sz val="10"/>
        <color theme="1"/>
        <rFont val="標楷體"/>
        <family val="4"/>
        <charset val="136"/>
      </rPr>
      <t>￭104年08月03日：</t>
    </r>
    <r>
      <rPr>
        <sz val="10"/>
        <color theme="1"/>
        <rFont val="標楷體"/>
        <family val="4"/>
        <charset val="136"/>
      </rPr>
      <t xml:space="preserve">
何慧君：「Jenny姐，友可以10*10，但只能一年。如果前5個月0.7，後7個月0.3。這樣可以嗎？」
蔡惠娟：「可以，我來排..」
</t>
    </r>
    <r>
      <rPr>
        <b/>
        <sz val="10"/>
        <color theme="1"/>
        <rFont val="標楷體"/>
        <family val="4"/>
        <charset val="136"/>
      </rPr>
      <t>￭104年08月04日：</t>
    </r>
    <r>
      <rPr>
        <sz val="10"/>
        <color theme="1"/>
        <rFont val="標楷體"/>
        <family val="4"/>
        <charset val="136"/>
      </rPr>
      <t xml:space="preserve">
蔡惠娟：「10*4今進？」
何慧君：「剛剛進來了。40已入，請查收。再麻煩Jenny姐傳給我日期記錄」
蔡惠娟：「收到。3號100和4號40，9-1月收+7+2.8，2/3起100(3)和2/4起40(1.2)，都在9月收回...」
</t>
    </r>
    <phoneticPr fontId="2" type="noConversion"/>
  </si>
  <si>
    <t>=30,000/
300,000</t>
    <phoneticPr fontId="2" type="noConversion"/>
  </si>
  <si>
    <r>
      <rPr>
        <b/>
        <sz val="10"/>
        <color theme="1"/>
        <rFont val="標楷體"/>
        <family val="4"/>
        <charset val="136"/>
      </rPr>
      <t>￭104年08月05日：</t>
    </r>
    <r>
      <rPr>
        <sz val="10"/>
        <color theme="1"/>
        <rFont val="標楷體"/>
        <family val="4"/>
        <charset val="136"/>
      </rPr>
      <t xml:space="preserve">
蔡惠娟：「其中30*2組，可以收4次+3，今天進，這是特案0.10」
何慧君：「好的，我來努力」
</t>
    </r>
    <r>
      <rPr>
        <b/>
        <sz val="10"/>
        <color theme="1"/>
        <rFont val="標楷體"/>
        <family val="4"/>
        <charset val="136"/>
      </rPr>
      <t xml:space="preserve">￭104年08月06日：
</t>
    </r>
    <r>
      <rPr>
        <sz val="10"/>
        <color theme="1"/>
        <rFont val="標楷體"/>
        <family val="4"/>
        <charset val="136"/>
      </rPr>
      <t xml:space="preserve">蔡惠娟：「…30後+1的有談到？」
</t>
    </r>
    <r>
      <rPr>
        <b/>
        <sz val="10"/>
        <color theme="1"/>
        <rFont val="標楷體"/>
        <family val="4"/>
        <charset val="136"/>
      </rPr>
      <t>￭104年08月11日：</t>
    </r>
    <r>
      <rPr>
        <sz val="10"/>
        <color theme="1"/>
        <rFont val="標楷體"/>
        <family val="4"/>
        <charset val="136"/>
      </rPr>
      <t xml:space="preserve">
蔡惠娟：「30*2會先進？」
何慧君：「60已入，請查收！…」</t>
    </r>
    <phoneticPr fontId="2" type="noConversion"/>
  </si>
  <si>
    <t>=(12,000/
200,000)/
16*30</t>
    <phoneticPr fontId="2" type="noConversion"/>
  </si>
  <si>
    <t>=(3,000/
50,000)/
20*30</t>
    <phoneticPr fontId="2" type="noConversion"/>
  </si>
  <si>
    <r>
      <rPr>
        <b/>
        <sz val="10"/>
        <color theme="1"/>
        <rFont val="標楷體"/>
        <family val="4"/>
        <charset val="136"/>
      </rPr>
      <t>￭104年08月19日：</t>
    </r>
    <r>
      <rPr>
        <sz val="10"/>
        <color theme="1"/>
        <rFont val="標楷體"/>
        <family val="4"/>
        <charset val="136"/>
      </rPr>
      <t xml:space="preserve">
蔡惠娟：「慧君：下午有刷卡周轉，20*2，16D回20+1.2，談看看」
何慧君：「好的，我來努力」
</t>
    </r>
    <r>
      <rPr>
        <b/>
        <sz val="10"/>
        <color theme="1"/>
        <rFont val="標楷體"/>
        <family val="4"/>
        <charset val="136"/>
      </rPr>
      <t>￭104年08月20日：</t>
    </r>
    <r>
      <rPr>
        <sz val="10"/>
        <color theme="1"/>
        <rFont val="標楷體"/>
        <family val="4"/>
        <charset val="136"/>
      </rPr>
      <t xml:space="preserve">
蔡惠娟：「昨傳的，5*6(-0.3*6)20D ，2輪，可以談」
何慧君：「有的，問了五六個，三個已經回覆我暫時沒辦法，二個還沒回我」
</t>
    </r>
    <r>
      <rPr>
        <b/>
        <sz val="10"/>
        <color theme="1"/>
        <rFont val="標楷體"/>
        <family val="4"/>
        <charset val="136"/>
      </rPr>
      <t>￭104年08月21日：</t>
    </r>
    <r>
      <rPr>
        <sz val="10"/>
        <color theme="1"/>
        <rFont val="標楷體"/>
        <family val="4"/>
        <charset val="136"/>
      </rPr>
      <t xml:space="preserve">
何慧君：「入20*2+28.2（4.7*6）？共68.2？」
蔡惠娟：「是的」</t>
    </r>
    <phoneticPr fontId="2" type="noConversion"/>
  </si>
  <si>
    <r>
      <rPr>
        <b/>
        <sz val="10"/>
        <color theme="1"/>
        <rFont val="標楷體"/>
        <family val="4"/>
        <charset val="136"/>
      </rPr>
      <t>￭104年08月22日：</t>
    </r>
    <r>
      <rPr>
        <sz val="10"/>
        <color theme="1"/>
        <rFont val="標楷體"/>
        <family val="4"/>
        <charset val="136"/>
      </rPr>
      <t xml:space="preserve">
蔡惠娟：「…另昨晚辦好有和昨接的一樣，有5*8（-0.6*8）20天收一次，可以4次的20D，這妳談一下，當然如可談到長就長期，也可以前面先接這20天的，之後轉長。妳有機會談看看…」
</t>
    </r>
    <r>
      <rPr>
        <b/>
        <sz val="10"/>
        <color theme="1"/>
        <rFont val="標楷體"/>
        <family val="4"/>
        <charset val="136"/>
      </rPr>
      <t>￭104年08月24日：</t>
    </r>
    <r>
      <rPr>
        <sz val="10"/>
        <color theme="1"/>
        <rFont val="標楷體"/>
        <family val="4"/>
        <charset val="136"/>
      </rPr>
      <t xml:space="preserve">
何慧君：「5*4。今天可」、「Jenny姐，忘了扣1.2。直接入了20。請查收！」
蔡惠娟：「我等一下轉回。餘額再幫加油趕看看」</t>
    </r>
    <phoneticPr fontId="2" type="noConversion"/>
  </si>
  <si>
    <t>=(6,000/
50,000)/
20*30</t>
    <phoneticPr fontId="2" type="noConversion"/>
  </si>
  <si>
    <r>
      <rPr>
        <b/>
        <sz val="10"/>
        <color theme="1"/>
        <rFont val="標楷體"/>
        <family val="4"/>
        <charset val="136"/>
      </rPr>
      <t>￭104年08月26日：</t>
    </r>
    <r>
      <rPr>
        <sz val="10"/>
        <color theme="1"/>
        <rFont val="標楷體"/>
        <family val="4"/>
        <charset val="136"/>
      </rPr>
      <t xml:space="preserve">
何慧君：「5*4的18.8已入。等等再談一個人」</t>
    </r>
    <phoneticPr fontId="2" type="noConversion"/>
  </si>
  <si>
    <r>
      <rPr>
        <b/>
        <sz val="10"/>
        <color theme="1"/>
        <rFont val="標楷體"/>
        <family val="4"/>
        <charset val="136"/>
      </rPr>
      <t>￭104年08月31日：</t>
    </r>
    <r>
      <rPr>
        <sz val="10"/>
        <color theme="1"/>
        <rFont val="標楷體"/>
        <family val="4"/>
        <charset val="136"/>
      </rPr>
      <t xml:space="preserve">
何慧君：「190500已入，請查收！」</t>
    </r>
    <phoneticPr fontId="2" type="noConversion"/>
  </si>
  <si>
    <r>
      <rPr>
        <b/>
        <sz val="10"/>
        <color theme="1"/>
        <rFont val="標楷體"/>
        <family val="4"/>
        <charset val="136"/>
      </rPr>
      <t>￭104年09月04日：</t>
    </r>
    <r>
      <rPr>
        <sz val="10"/>
        <color theme="1"/>
        <rFont val="標楷體"/>
        <family val="4"/>
        <charset val="136"/>
      </rPr>
      <t xml:space="preserve">
何慧君：「我再努力。今天的70是三個朋友接的。大家都是小額。我再加油」</t>
    </r>
    <phoneticPr fontId="2" type="noConversion"/>
  </si>
  <si>
    <t>=(3,000/
50,000)/
10*30</t>
    <phoneticPr fontId="2" type="noConversion"/>
  </si>
  <si>
    <r>
      <rPr>
        <b/>
        <sz val="10"/>
        <color theme="1"/>
        <rFont val="標楷體"/>
        <family val="4"/>
        <charset val="136"/>
      </rPr>
      <t>￭104年09月15日：</t>
    </r>
    <r>
      <rPr>
        <sz val="10"/>
        <color theme="1"/>
        <rFont val="標楷體"/>
        <family val="4"/>
        <charset val="136"/>
      </rPr>
      <t xml:space="preserve">
蔡惠娟：「5*4（-0.3*4），8D回，妳可談10D」
</t>
    </r>
    <r>
      <rPr>
        <b/>
        <sz val="10"/>
        <color theme="1"/>
        <rFont val="標楷體"/>
        <family val="4"/>
        <charset val="136"/>
      </rPr>
      <t>￭104年09月16日：</t>
    </r>
    <r>
      <rPr>
        <sz val="10"/>
        <color theme="1"/>
        <rFont val="標楷體"/>
        <family val="4"/>
        <charset val="136"/>
      </rPr>
      <t xml:space="preserve">
何慧君：「好的。續加油。8D的5*2（-3000）。94000已入請查收…」</t>
    </r>
    <phoneticPr fontId="2" type="noConversion"/>
  </si>
  <si>
    <r>
      <rPr>
        <b/>
        <sz val="10"/>
        <color theme="1"/>
        <rFont val="標楷體"/>
        <family val="4"/>
        <charset val="136"/>
      </rPr>
      <t>￭104年09月17日：</t>
    </r>
    <r>
      <rPr>
        <sz val="10"/>
        <color theme="1"/>
        <rFont val="標楷體"/>
        <family val="4"/>
        <charset val="136"/>
      </rPr>
      <t xml:space="preserve">
蔡惠娟：「10處理了？」
何慧君：「10已入」</t>
    </r>
    <phoneticPr fontId="2" type="noConversion"/>
  </si>
  <si>
    <r>
      <rPr>
        <b/>
        <sz val="10"/>
        <color theme="1"/>
        <rFont val="標楷體"/>
        <family val="4"/>
        <charset val="136"/>
      </rPr>
      <t>￭104年12月10日：</t>
    </r>
    <r>
      <rPr>
        <sz val="10"/>
        <color theme="1"/>
        <rFont val="標楷體"/>
        <family val="4"/>
        <charset val="136"/>
      </rPr>
      <t xml:space="preserve">
蔡惠娟：「...律師先幫5，妳今可先幫5，今天完成程序。餘5妳明幫看看，先還律師請律師趕進度，可嗎？下週再還10」（104年12月10日，告證23-220）
何慧君：「目前還沒調到錢。自己手上戶頭真的也沒有。不到1萬。剛剛銀行又來催繳」
何慧君：「真的一毛錢逼死英雄好漢。我手上連1萬都不到」
何慧君：「5已入。拜託一定要回。不然的話，我會出事。」
何慧君：「Jenny姐加油！快快回流，啟動」 </t>
    </r>
    <phoneticPr fontId="2" type="noConversion"/>
  </si>
  <si>
    <t>蔡惠娟
華南銀東湖分行
134200359246</t>
    <phoneticPr fontId="2" type="noConversion"/>
  </si>
  <si>
    <t>何慧君
彰化銀行新湖分行
536951008633</t>
    <phoneticPr fontId="2" type="noConversion"/>
  </si>
  <si>
    <t>蔡惠娟
華南銀東湖分行
134200359246</t>
    <phoneticPr fontId="2" type="noConversion"/>
  </si>
  <si>
    <t>蔡惠娟
華南銀東湖分行
134200359246</t>
    <phoneticPr fontId="2" type="noConversion"/>
  </si>
  <si>
    <t>何慧君
中信銀
0716540166345</t>
    <phoneticPr fontId="2" type="noConversion"/>
  </si>
  <si>
    <t>=18,000/
350,000</t>
    <phoneticPr fontId="2" type="noConversion"/>
  </si>
  <si>
    <r>
      <rPr>
        <b/>
        <sz val="10"/>
        <color theme="1"/>
        <rFont val="標楷體"/>
        <family val="4"/>
        <charset val="136"/>
      </rPr>
      <t>￭103年06月27日：</t>
    </r>
    <r>
      <rPr>
        <sz val="10"/>
        <color theme="1"/>
        <rFont val="標楷體"/>
        <family val="4"/>
        <charset val="136"/>
      </rPr>
      <t xml:space="preserve">
蔡惠娟：「5*16的可以先接10組，就可排收10D，0.3，比之前多0.1，先接，額度就好排留下來」
何慧君：「Dear Jenny姐~抱歉，我今天先入5組可以嗎？」
蔡惠娟：「可以，我留著，妳加油！」</t>
    </r>
    <phoneticPr fontId="2" type="noConversion"/>
  </si>
  <si>
    <t>=(3,500/
100,000)/
(30-14)*30</t>
    <phoneticPr fontId="2" type="noConversion"/>
  </si>
  <si>
    <t>=(24,000/
200,000)/
3</t>
    <phoneticPr fontId="2" type="noConversion"/>
  </si>
  <si>
    <t>=(3,500/
100,000)/
21*30</t>
    <phoneticPr fontId="2" type="noConversion"/>
  </si>
  <si>
    <t>-</t>
    <phoneticPr fontId="2" type="noConversion"/>
  </si>
  <si>
    <t>=(3,500/
50,000)/
22*30</t>
    <phoneticPr fontId="2" type="noConversion"/>
  </si>
  <si>
    <t>=(4,000/
50,000)/
24*30</t>
    <phoneticPr fontId="2" type="noConversion"/>
  </si>
  <si>
    <t>=(5,000/
100,000)/
10*30</t>
    <phoneticPr fontId="2" type="noConversion"/>
  </si>
  <si>
    <t>=(3,000/
50,000)/
10*30</t>
    <phoneticPr fontId="2" type="noConversion"/>
  </si>
  <si>
    <t>=(5,000/
100,000)/
10*30</t>
    <phoneticPr fontId="2" type="noConversion"/>
  </si>
  <si>
    <t>(=2,000/
50,000)/
15*30</t>
    <phoneticPr fontId="2" type="noConversion"/>
  </si>
  <si>
    <t>=(4,000/
100,000)/
10*30</t>
    <phoneticPr fontId="2" type="noConversion"/>
  </si>
  <si>
    <t>=(5,000/
100,000)/
15*30</t>
    <phoneticPr fontId="2" type="noConversion"/>
  </si>
  <si>
    <t>=(15,000/
100,000)/
32*30</t>
    <phoneticPr fontId="2" type="noConversion"/>
  </si>
  <si>
    <t>=20,000/
300,000</t>
    <phoneticPr fontId="2" type="noConversion"/>
  </si>
  <si>
    <t>A8P95-96
（告證29-1）
（告證29-2）</t>
    <phoneticPr fontId="2" type="noConversion"/>
  </si>
  <si>
    <t>=(8,000/
100,000)/
2</t>
    <phoneticPr fontId="2" type="noConversion"/>
  </si>
  <si>
    <t>A8P97-98
（告證30-1）
（告證30-2）</t>
    <phoneticPr fontId="2" type="noConversion"/>
  </si>
  <si>
    <t>A4P339
A7P231反</t>
    <phoneticPr fontId="2" type="noConversion"/>
  </si>
  <si>
    <t>A8P99-100
（告證30-3）
（告證30-4）</t>
    <phoneticPr fontId="2" type="noConversion"/>
  </si>
  <si>
    <t>A4P337
A7P232反</t>
    <phoneticPr fontId="2" type="noConversion"/>
  </si>
  <si>
    <t>A4P335
A7P233</t>
    <phoneticPr fontId="2" type="noConversion"/>
  </si>
  <si>
    <t>=(12,000/
100,000)/
2</t>
    <phoneticPr fontId="2" type="noConversion"/>
  </si>
  <si>
    <t>=(630,000-
600,000)/
600,000/
15*30</t>
    <phoneticPr fontId="2" type="noConversion"/>
  </si>
  <si>
    <t>A4P342
A7P245反</t>
    <phoneticPr fontId="2" type="noConversion"/>
  </si>
  <si>
    <t>A4P343
A7P254</t>
    <phoneticPr fontId="2" type="noConversion"/>
  </si>
  <si>
    <t>A4P343
A7P255</t>
    <phoneticPr fontId="2" type="noConversion"/>
  </si>
  <si>
    <r>
      <rPr>
        <b/>
        <sz val="10"/>
        <color theme="1"/>
        <rFont val="標楷體"/>
        <family val="4"/>
        <charset val="136"/>
      </rPr>
      <t xml:space="preserve">￭102年10月14日：
</t>
    </r>
    <r>
      <rPr>
        <sz val="10"/>
        <color theme="1"/>
        <rFont val="標楷體"/>
        <family val="4"/>
        <charset val="136"/>
      </rPr>
      <t>蔡惠娟：「秀鴻：今天的10案，定在10/30當天收回現金103500，去客戶那裡收回，如果超過3：30，就在次日存入轉回給妳。本票這週六再交給wendy。如果你能多接一組，今天的額度就全部完成。Jenny」
林秀鴻：「OK20」</t>
    </r>
    <phoneticPr fontId="2" type="noConversion"/>
  </si>
  <si>
    <r>
      <t xml:space="preserve">￭102年10月29日：
</t>
    </r>
    <r>
      <rPr>
        <sz val="10"/>
        <color theme="1"/>
        <rFont val="標楷體"/>
        <family val="4"/>
        <charset val="136"/>
      </rPr>
      <t>蔡惠娟：「秀鴻：剛才和wendy在講電話，剛好今天有好康，有20*8組，每20萬一次扣下三個月（-2.4），三個月到收回。一個小時前，秀餘已接走3組，還有5組，妳真幸運，Wendy叫我一定要留給妳，因為是月底，要早點決定可接額度，明天一早有可能其他人會接走！早點讓我知道妳要接幾組？我1：30後才會睡。Jenny..」
林秀鴻：「我接一組，謝謝」</t>
    </r>
    <phoneticPr fontId="2" type="noConversion"/>
  </si>
  <si>
    <r>
      <rPr>
        <b/>
        <sz val="10"/>
        <color theme="1"/>
        <rFont val="標楷體"/>
        <family val="4"/>
        <charset val="136"/>
      </rPr>
      <t>￭102年10月30日：</t>
    </r>
    <r>
      <rPr>
        <sz val="10"/>
        <color theme="1"/>
        <rFont val="標楷體"/>
        <family val="4"/>
        <charset val="136"/>
      </rPr>
      <t xml:space="preserve">
蔡惠娟：「秀鴻：因為是月底，早上有接到不錯的短線21天，有10*6組，21天回10+3500。Wendy已接四組，她叫我把剩的二組報給妳賺。Jenny」
林秀鴻：「Wendy叫我兩組 明早匯」</t>
    </r>
    <phoneticPr fontId="2" type="noConversion"/>
  </si>
  <si>
    <r>
      <t xml:space="preserve">￭102年12月30日：
</t>
    </r>
    <r>
      <rPr>
        <sz val="10"/>
        <color theme="1"/>
        <rFont val="標楷體"/>
        <family val="4"/>
        <charset val="136"/>
      </rPr>
      <t>蔡惠娟：「秀鴻：5*10組（-3500*8）26天，到可收回也可續排優案，還是報給妳參考啦！年底案多。Jenny」、「更正：是-3500*10」
林秀鴻：「上回22天比較好不過沒關係啦明早匯46500」
蔡惠娟：「可愛的秀鴻：我幫妳做22天，22天當天傍晚收回，OK？我們互相搭配啦！」
林秀鴻：「謝謝妳喔」</t>
    </r>
    <phoneticPr fontId="2" type="noConversion"/>
  </si>
  <si>
    <r>
      <rPr>
        <b/>
        <sz val="10"/>
        <color theme="1"/>
        <rFont val="標楷體"/>
        <family val="4"/>
        <charset val="136"/>
      </rPr>
      <t>￭103年01月02日：</t>
    </r>
    <r>
      <rPr>
        <sz val="10"/>
        <color theme="1"/>
        <rFont val="標楷體"/>
        <family val="4"/>
        <charset val="136"/>
      </rPr>
      <t xml:space="preserve">
蔡惠娟：「秀鴻：5*4組（-4000）24天，可參考。年關行情」
</t>
    </r>
    <r>
      <rPr>
        <b/>
        <sz val="10"/>
        <color theme="1"/>
        <rFont val="標楷體"/>
        <family val="4"/>
        <charset val="136"/>
      </rPr>
      <t>￭103年01月03日：</t>
    </r>
    <r>
      <rPr>
        <sz val="10"/>
        <color theme="1"/>
        <rFont val="標楷體"/>
        <family val="4"/>
        <charset val="136"/>
      </rPr>
      <t xml:space="preserve">
蔡惠娟：「秀鴻：如果可以二組，只要入9，今早可以抓點其他利潤過來給妳，小兵立大功，只有年關才能這樣收手續費」
林秀鴻：「沒了 我已匯了46000請查收謝謝」
蔡惠娟：「沒問題！只是把好康的報給妳」</t>
    </r>
    <phoneticPr fontId="2" type="noConversion"/>
  </si>
  <si>
    <r>
      <rPr>
        <b/>
        <sz val="10"/>
        <color theme="1"/>
        <rFont val="標楷體"/>
        <family val="4"/>
        <charset val="136"/>
      </rPr>
      <t>￭103年01月04日：</t>
    </r>
    <r>
      <rPr>
        <sz val="10"/>
        <color theme="1"/>
        <rFont val="標楷體"/>
        <family val="4"/>
        <charset val="136"/>
      </rPr>
      <t xml:space="preserve">
蔡惠娟：「秀鴻：先祝妳週末愉快！有接到好一定先報給妳，10*8組，每組十，每十天收5000，可以收二輪回&lt;二個十天，收5000二次&gt;。這是代墊周轉案。週一做出，不接也沒關係，因年關行情較優，這是我自己的案子，還沒報出去。看妳要不要賺。&lt;我現在和wendy一起，她說這個好康的一定要報給妳&gt;」
</t>
    </r>
    <r>
      <rPr>
        <b/>
        <sz val="10"/>
        <color theme="1"/>
        <rFont val="標楷體"/>
        <family val="4"/>
        <charset val="136"/>
      </rPr>
      <t>￭103年01月06日：</t>
    </r>
    <r>
      <rPr>
        <sz val="10"/>
        <color theme="1"/>
        <rFont val="標楷體"/>
        <family val="4"/>
        <charset val="136"/>
      </rPr>
      <t xml:space="preserve">
蔡惠娟：「秀鴻：如果妳兩組金額不太夠，差額我幫妳補，10*2（-5000*2）入19，你差多少，我補足把案子接走完成，5000*2還是收給妳」、「秀鴻：Wendy叫妳接10*2組，不夠的我補組，沒關係」
林秀鴻：「兩組可合併在一起 謝謝」</t>
    </r>
    <phoneticPr fontId="2" type="noConversion"/>
  </si>
  <si>
    <r>
      <rPr>
        <b/>
        <sz val="10"/>
        <color theme="1"/>
        <rFont val="標楷體"/>
        <family val="4"/>
        <charset val="136"/>
      </rPr>
      <t>￭103年01月10日：</t>
    </r>
    <r>
      <rPr>
        <sz val="10"/>
        <color theme="1"/>
        <rFont val="標楷體"/>
        <family val="4"/>
        <charset val="136"/>
      </rPr>
      <t xml:space="preserve">
蔡惠娟：「秀鴻：有5*6組，每5萬10天收3000手續費，可以參考」
蔡惠娟：「秀鴻：wendy來電說她跟妳一起接小額5案，她接2組，其他看妳，wendy說她2：30去匯給我，她說妳會算一算在3點以前匯，早點做早點賺。祝平安。Jenny」
林秀鴻：「正在匯一分鐘完成請查收94000」</t>
    </r>
    <phoneticPr fontId="2" type="noConversion"/>
  </si>
  <si>
    <r>
      <rPr>
        <b/>
        <sz val="10"/>
        <color theme="1"/>
        <rFont val="標楷體"/>
        <family val="4"/>
        <charset val="136"/>
      </rPr>
      <t>￭103年01月22日：</t>
    </r>
    <r>
      <rPr>
        <sz val="10"/>
        <color theme="1"/>
        <rFont val="標楷體"/>
        <family val="4"/>
        <charset val="136"/>
      </rPr>
      <t xml:space="preserve">
蔡惠娟：「…所以今天是接10（-5000），10天一次，能排幾輪我盡量排給妳喔！匯好再告知」、「今會接10？」
林秀鴻：「已匯95000忘了給妳簡訊妳未收到嗎」</t>
    </r>
    <phoneticPr fontId="2" type="noConversion"/>
  </si>
  <si>
    <r>
      <rPr>
        <b/>
        <sz val="10"/>
        <color theme="1"/>
        <rFont val="標楷體"/>
        <family val="4"/>
        <charset val="136"/>
      </rPr>
      <t>￭103年01月28日：</t>
    </r>
    <r>
      <rPr>
        <sz val="10"/>
        <color theme="1"/>
        <rFont val="標楷體"/>
        <family val="4"/>
        <charset val="136"/>
      </rPr>
      <t xml:space="preserve">
蔡惠娟：「秀鴻：年關優額度可以讓妹妹賺，下午有10*3額度，可以賺4次的10天，妹妹要賺，我就留下來。不勉強喔！Jenny」
林秀鴻：「明早匯95000從富邦銀匯 匯好再通知妳 謝謝」
蔡惠娟：「好的，我會記錄在逢9號」</t>
    </r>
    <phoneticPr fontId="2" type="noConversion"/>
  </si>
  <si>
    <r>
      <rPr>
        <b/>
        <sz val="10"/>
        <color theme="1"/>
        <rFont val="標楷體"/>
        <family val="4"/>
        <charset val="136"/>
      </rPr>
      <t>￭103年02月14日：</t>
    </r>
    <r>
      <rPr>
        <sz val="10"/>
        <color theme="1"/>
        <rFont val="標楷體"/>
        <family val="4"/>
        <charset val="136"/>
      </rPr>
      <t xml:space="preserve">
蔡惠娟：「秀鴻：祝元宵節快樂！下週就進入一般行情的進度，妳有接的5*2組，還有5*5組（2000*10）15天一次，是否再接幾組去賺？Jenny」
林秀鴻：「Jenny…我接5*2謝謝 1點前匯」
林秀鴻：「Wendy說再加兩組，我一點前匯共5*4」</t>
    </r>
    <phoneticPr fontId="2" type="noConversion"/>
  </si>
  <si>
    <r>
      <rPr>
        <b/>
        <sz val="10"/>
        <color theme="1"/>
        <rFont val="標楷體"/>
        <family val="4"/>
        <charset val="136"/>
      </rPr>
      <t>￭103年02月19日：</t>
    </r>
    <r>
      <rPr>
        <sz val="10"/>
        <color theme="1"/>
        <rFont val="標楷體"/>
        <family val="4"/>
        <charset val="136"/>
      </rPr>
      <t xml:space="preserve">
蔡惠娟：「秀鴻：因為在中部的案子不錯，才告知wendy，是10*4組，每10，15天收5000，排收5次，因已漸回歸一般行情，新案前面能讓妳賺就報給妳。可接2-4組最佳，現已到二月下旬，慢慢就是以一般長期二分案為主，還是希望分享給妳。核算好再請告知。Jenny」
林秀鴻：「我湊一下或許可接2組」</t>
    </r>
    <phoneticPr fontId="2" type="noConversion"/>
  </si>
  <si>
    <t>A8P72-73
(告證27-2)
(告證27-3)</t>
    <phoneticPr fontId="2" type="noConversion"/>
  </si>
  <si>
    <t>A8P74
(告證27-4)</t>
    <phoneticPr fontId="2" type="noConversion"/>
  </si>
  <si>
    <t>A8P76-78
(告證27-6)
(告證27-7)</t>
    <phoneticPr fontId="2" type="noConversion"/>
  </si>
  <si>
    <r>
      <t>A8P79-80
(告證27-8)
(告證27-9)</t>
    </r>
    <r>
      <rPr>
        <sz val="12"/>
        <color theme="1"/>
        <rFont val="新細明體"/>
        <family val="2"/>
        <charset val="136"/>
        <scheme val="minor"/>
      </rPr>
      <t/>
    </r>
    <phoneticPr fontId="2" type="noConversion"/>
  </si>
  <si>
    <t>A8P81-82
(告證27-10)
(告證27-11)</t>
    <phoneticPr fontId="2" type="noConversion"/>
  </si>
  <si>
    <t>A8P83-84
(告證27-12)
(告證27-13)</t>
    <phoneticPr fontId="2" type="noConversion"/>
  </si>
  <si>
    <t>A8P85
(告證27-14)</t>
    <phoneticPr fontId="2" type="noConversion"/>
  </si>
  <si>
    <t>A8P86
(告證27-15)</t>
    <phoneticPr fontId="2" type="noConversion"/>
  </si>
  <si>
    <t>A8P87-88
(告證27-16)
(告證27-17)</t>
    <phoneticPr fontId="2" type="noConversion"/>
  </si>
  <si>
    <r>
      <t>A8P89
(告證27-18)</t>
    </r>
    <r>
      <rPr>
        <sz val="12"/>
        <color theme="1"/>
        <rFont val="新細明體"/>
        <family val="2"/>
        <charset val="136"/>
        <scheme val="minor"/>
      </rPr>
      <t/>
    </r>
    <phoneticPr fontId="2" type="noConversion"/>
  </si>
  <si>
    <t>A8P90-91
(告證27-19)
(告證27-20)</t>
    <phoneticPr fontId="2" type="noConversion"/>
  </si>
  <si>
    <r>
      <t>A8P93
(告證27-22)</t>
    </r>
    <r>
      <rPr>
        <sz val="12"/>
        <color theme="1"/>
        <rFont val="新細明體"/>
        <family val="2"/>
        <charset val="136"/>
        <scheme val="minor"/>
      </rPr>
      <t/>
    </r>
    <phoneticPr fontId="2" type="noConversion"/>
  </si>
  <si>
    <t>A16P47-49
(告證20-4)
(告證20-5)
(告證20-6)</t>
    <phoneticPr fontId="2" type="noConversion"/>
  </si>
  <si>
    <t>A16P49
(告證20-6)</t>
    <phoneticPr fontId="2" type="noConversion"/>
  </si>
  <si>
    <t>A16P50-51
(告證20-7)
(告證20-8)</t>
    <phoneticPr fontId="2" type="noConversion"/>
  </si>
  <si>
    <t>A16P52
(告證20-9)</t>
    <phoneticPr fontId="2" type="noConversion"/>
  </si>
  <si>
    <t>A16P53
(告證20-10)</t>
    <phoneticPr fontId="2" type="noConversion"/>
  </si>
  <si>
    <t>A16P54
(告證20-11)</t>
    <phoneticPr fontId="2" type="noConversion"/>
  </si>
  <si>
    <t>A16P54-55
(告證20-11)
(告證20-12)</t>
    <phoneticPr fontId="2" type="noConversion"/>
  </si>
  <si>
    <t>A16P56-57
(告證20-13)
(告證20-14)</t>
    <phoneticPr fontId="2" type="noConversion"/>
  </si>
  <si>
    <t>A16P58
(告證20-15)</t>
    <phoneticPr fontId="2" type="noConversion"/>
  </si>
  <si>
    <t>A16P44-45
(告證20-1)
(告證20-2)</t>
    <phoneticPr fontId="2" type="noConversion"/>
  </si>
  <si>
    <t>合計</t>
    <phoneticPr fontId="2" type="noConversion"/>
  </si>
  <si>
    <t>=(10,000/
100,000)/
20*30</t>
    <phoneticPr fontId="2" type="noConversion"/>
  </si>
  <si>
    <r>
      <rPr>
        <b/>
        <sz val="10"/>
        <color theme="1"/>
        <rFont val="標楷體"/>
        <family val="4"/>
        <charset val="136"/>
      </rPr>
      <t>￭103年03月17日：</t>
    </r>
    <r>
      <rPr>
        <sz val="10"/>
        <color theme="1"/>
        <rFont val="標楷體"/>
        <family val="4"/>
        <charset val="136"/>
      </rPr>
      <t xml:space="preserve">
蔡惠娟：「…今天有10*4組，是可以在月底前就收回，每10（-3000），妳斟酌衡量，可以接再告知，這是短線給妳彈性運用賺時間價差。祝平安順利」
何慧君：「Dear Jenny姐~我有20。可到3/31。請問是入19.4嗎？~慧君」
蔡惠娟：「慧君：是的…餘20在這週都可以接。我留著。你加油，隨時進來接」
何慧君：「Dear Jenny姊，謝謝妳。感恩不盡^^明早我會入19.4+原本40。我會加油的，慧君」</t>
    </r>
    <phoneticPr fontId="2" type="noConversion"/>
  </si>
  <si>
    <t>=60000/
2000000</t>
    <phoneticPr fontId="2" type="noConversion"/>
  </si>
  <si>
    <t>=40,000/
1,250,000</t>
    <phoneticPr fontId="2" type="noConversion"/>
  </si>
  <si>
    <t>105/04/13</t>
    <phoneticPr fontId="2" type="noConversion"/>
  </si>
  <si>
    <t>102/12/20</t>
    <phoneticPr fontId="2" type="noConversion"/>
  </si>
  <si>
    <t>A6P106</t>
    <phoneticPr fontId="2" type="noConversion"/>
  </si>
  <si>
    <t>104/02/13</t>
    <phoneticPr fontId="2" type="noConversion"/>
  </si>
  <si>
    <t>A6P233</t>
    <phoneticPr fontId="2" type="noConversion"/>
  </si>
  <si>
    <t>101/08/03</t>
    <phoneticPr fontId="2" type="noConversion"/>
  </si>
  <si>
    <t>A6P49</t>
    <phoneticPr fontId="2" type="noConversion"/>
  </si>
  <si>
    <t>104/08/25</t>
    <phoneticPr fontId="2" type="noConversion"/>
  </si>
  <si>
    <t>A6P183</t>
    <phoneticPr fontId="2" type="noConversion"/>
  </si>
  <si>
    <t>A5P122
A6P183</t>
    <phoneticPr fontId="2" type="noConversion"/>
  </si>
  <si>
    <t>備註</t>
    <phoneticPr fontId="2" type="noConversion"/>
  </si>
  <si>
    <t>A6P196</t>
    <phoneticPr fontId="2" type="noConversion"/>
  </si>
  <si>
    <t>A6P280</t>
    <phoneticPr fontId="2" type="noConversion"/>
  </si>
  <si>
    <t>編號</t>
    <phoneticPr fontId="2" type="noConversion"/>
  </si>
  <si>
    <t>103/01/06</t>
    <phoneticPr fontId="2" type="noConversion"/>
  </si>
  <si>
    <t>A6P109</t>
    <phoneticPr fontId="2" type="noConversion"/>
  </si>
  <si>
    <t>103/02/12</t>
    <phoneticPr fontId="2" type="noConversion"/>
  </si>
  <si>
    <t>A6P114</t>
    <phoneticPr fontId="2" type="noConversion"/>
  </si>
  <si>
    <t>A5P71
A7P213反</t>
    <phoneticPr fontId="2" type="noConversion"/>
  </si>
  <si>
    <t>A5P136
A7P199反</t>
    <phoneticPr fontId="2" type="noConversion"/>
  </si>
  <si>
    <t>A5P136
A7P197反</t>
    <phoneticPr fontId="2" type="noConversion"/>
  </si>
  <si>
    <t>A5P136
A7P193反</t>
    <phoneticPr fontId="2" type="noConversion"/>
  </si>
  <si>
    <t>A10P139反</t>
    <phoneticPr fontId="2" type="noConversion"/>
  </si>
  <si>
    <t>103/01/24</t>
    <phoneticPr fontId="2" type="noConversion"/>
  </si>
  <si>
    <t>A10P332</t>
    <phoneticPr fontId="2" type="noConversion"/>
  </si>
  <si>
    <r>
      <rPr>
        <b/>
        <sz val="10"/>
        <color theme="1"/>
        <rFont val="標楷體"/>
        <family val="4"/>
        <charset val="136"/>
      </rPr>
      <t>￭104年02月23日:</t>
    </r>
    <r>
      <rPr>
        <sz val="10"/>
        <color theme="1"/>
        <rFont val="標楷體"/>
        <family val="4"/>
        <charset val="136"/>
      </rPr>
      <t xml:space="preserve">
蔡惠娟：「蘇非：年前還有的90（-3.5）可以給妳，能賺就賺，看妳可接多少。今天相見歡」
陳惠雯：「謝謝你，可接，一年期，明天匯款」
</t>
    </r>
    <r>
      <rPr>
        <b/>
        <sz val="10"/>
        <color theme="1"/>
        <rFont val="標楷體"/>
        <family val="4"/>
        <charset val="136"/>
      </rPr>
      <t>￭104年02月24日:</t>
    </r>
    <r>
      <rPr>
        <sz val="10"/>
        <color theme="1"/>
        <rFont val="標楷體"/>
        <family val="4"/>
        <charset val="136"/>
      </rPr>
      <t xml:space="preserve">
陳惠雯：「姐姐，86.5萬已匯，謝謝你」</t>
    </r>
    <phoneticPr fontId="2" type="noConversion"/>
  </si>
  <si>
    <r>
      <rPr>
        <b/>
        <sz val="10"/>
        <color theme="1"/>
        <rFont val="標楷體"/>
        <family val="4"/>
        <charset val="136"/>
      </rPr>
      <t>￭104年02月24日:</t>
    </r>
    <r>
      <rPr>
        <sz val="10"/>
        <color theme="1"/>
        <rFont val="標楷體"/>
        <family val="4"/>
        <charset val="136"/>
      </rPr>
      <t xml:space="preserve">
蔡惠娟：「蘇非：今天開工，抓了一些優的特案，有100*3組，如接2組，收4分，3組全接，4.5分，&lt;排前四個月收特優&gt;，有300額度可以這麼優你再核算看看，我的建議是，可以把今天90額度，併在300裡，300（-13.5）應入286.5，你再補200，就可以把300額度接去賺，4.5分是平常的二倍多。你再告知如何接」
</t>
    </r>
    <r>
      <rPr>
        <b/>
        <sz val="10"/>
        <color theme="1"/>
        <rFont val="標楷體"/>
        <family val="4"/>
        <charset val="136"/>
      </rPr>
      <t>￭104年02月26日:</t>
    </r>
    <r>
      <rPr>
        <sz val="10"/>
        <color theme="1"/>
        <rFont val="標楷體"/>
        <family val="4"/>
        <charset val="136"/>
      </rPr>
      <t xml:space="preserve">
陳惠雯：「姐姐，兩百萬已匯謝謝」</t>
    </r>
    <phoneticPr fontId="2" type="noConversion"/>
  </si>
  <si>
    <r>
      <rPr>
        <b/>
        <sz val="10"/>
        <color theme="1"/>
        <rFont val="標楷體"/>
        <family val="4"/>
        <charset val="136"/>
      </rPr>
      <t>￭104年06月03日:</t>
    </r>
    <r>
      <rPr>
        <sz val="10"/>
        <color theme="1"/>
        <rFont val="標楷體"/>
        <family val="4"/>
        <charset val="136"/>
      </rPr>
      <t xml:space="preserve">
蔡惠娟：「蘇非：幫妳排好特優的，案子是10*35組，每10扣2個月息（1.2），排3輪，我們這樣記錄：6/4接10*35（-1.2*35）妳匯308，8/4入息42，10/4入息42，12/4半年到&lt;優案先結束，收回，本金收回350&gt;。這是可以排出最優利和本金，先讓妳強壯。這樣了解？妳就是以308本運作到350本，中間收二次息。明處理好再告知」</t>
    </r>
    <phoneticPr fontId="2" type="noConversion"/>
  </si>
  <si>
    <r>
      <rPr>
        <b/>
        <sz val="10"/>
        <color theme="1"/>
        <rFont val="標楷體"/>
        <family val="4"/>
        <charset val="136"/>
      </rPr>
      <t>￭104年09月25日:</t>
    </r>
    <r>
      <rPr>
        <sz val="10"/>
        <color theme="1"/>
        <rFont val="標楷體"/>
        <family val="4"/>
        <charset val="136"/>
      </rPr>
      <t xml:space="preserve">
蔡惠娟：「哈哈！我現在是大筆錢在後面，今天要把一些額度處理消化，如果妳今天還沒用到什麼錢，先支援多少，我下週撥回給妳，可以20？」
陳惠雯：「姐姐，下週哪天可回？...」
蔡惠娟：「這私人的20或25，下週四前可撥回，如提早，私人的會馬上轉回...」
陳惠雯：「姊姊已轉入，身上不夠只能轉20，你收一下」」
蔡惠娟：「已收到，謝啦！去談同事，就斟酌當下狀況，如果可以長，額度大，當然談長，以5*20組談，看對方可接多少組，利率不要訂太高，0.2或0.3就可」</t>
    </r>
    <phoneticPr fontId="2" type="noConversion"/>
  </si>
  <si>
    <t>A8P104-105
（告證30-7）
（告證30-8）</t>
    <phoneticPr fontId="2" type="noConversion"/>
  </si>
  <si>
    <t>A8P100-101
（告證30-4）
（告證30-5）</t>
    <phoneticPr fontId="2" type="noConversion"/>
  </si>
  <si>
    <t>A8P102
（告證30-6）</t>
    <phoneticPr fontId="2" type="noConversion"/>
  </si>
  <si>
    <t>105/05/13</t>
    <phoneticPr fontId="2" type="noConversion"/>
  </si>
  <si>
    <t>A10P238</t>
    <phoneticPr fontId="2" type="noConversion"/>
  </si>
  <si>
    <t>相關簡訊</t>
    <phoneticPr fontId="2" type="noConversion"/>
  </si>
  <si>
    <t>備註</t>
    <phoneticPr fontId="2" type="noConversion"/>
  </si>
  <si>
    <t>A14P244
A10P18</t>
    <phoneticPr fontId="2" type="noConversion"/>
  </si>
  <si>
    <t>A14P240
A10P26反</t>
    <phoneticPr fontId="2" type="noConversion"/>
  </si>
  <si>
    <t>A14P241
A10P29</t>
    <phoneticPr fontId="2" type="noConversion"/>
  </si>
  <si>
    <t>A14P242
A10P53反</t>
    <phoneticPr fontId="2" type="noConversion"/>
  </si>
  <si>
    <t>A14P242
A10P58</t>
    <phoneticPr fontId="2" type="noConversion"/>
  </si>
  <si>
    <t>備註</t>
    <phoneticPr fontId="2" type="noConversion"/>
  </si>
  <si>
    <t>￭104年02月02日（A16P55）：
蔡惠娟：「…另外，13號有20*3+4.5會到，16號有20+2，接近過年，我的建議是收手續費去用，本錢我再排入年關這一波後收的，前面給你們賺，後續回到體系讓體系運作賺錢。」
林淑玲：「Janny姐：不好意思！13號收回20*3+ 4.5和16號收回20+2這兩筆會用到錢，所以沒辦法入了，謝謝你！」</t>
    <phoneticPr fontId="2" type="noConversion"/>
  </si>
  <si>
    <t>103/11/26</t>
    <phoneticPr fontId="2" type="noConversion"/>
  </si>
  <si>
    <t>A14P144
A10P41</t>
    <phoneticPr fontId="2" type="noConversion"/>
  </si>
  <si>
    <t>103/11/29</t>
    <phoneticPr fontId="2" type="noConversion"/>
  </si>
  <si>
    <t>A14P144
A10P42</t>
    <phoneticPr fontId="2" type="noConversion"/>
  </si>
  <si>
    <t>104/01/02</t>
    <phoneticPr fontId="2" type="noConversion"/>
  </si>
  <si>
    <t>A14P144
A10P48反</t>
    <phoneticPr fontId="2" type="noConversion"/>
  </si>
  <si>
    <t>A17P126
A10P216</t>
    <phoneticPr fontId="2" type="noConversion"/>
  </si>
  <si>
    <t>A17P126
A10P217反</t>
    <phoneticPr fontId="2" type="noConversion"/>
  </si>
  <si>
    <t>A17P126
A10P218反</t>
    <phoneticPr fontId="2" type="noConversion"/>
  </si>
  <si>
    <t>A17P128</t>
  </si>
  <si>
    <t>A17P128反</t>
  </si>
  <si>
    <t>A16P50-51
(告證20-7)
(告證20-8)</t>
    <phoneticPr fontId="2" type="noConversion"/>
  </si>
  <si>
    <t>A14P110
A10P34</t>
    <phoneticPr fontId="2" type="noConversion"/>
  </si>
  <si>
    <t>A14P102
A10P31反</t>
    <phoneticPr fontId="2" type="noConversion"/>
  </si>
  <si>
    <t>A14P121
A10P51反</t>
    <phoneticPr fontId="2" type="noConversion"/>
  </si>
  <si>
    <t>A14P123
A10P66反</t>
    <phoneticPr fontId="2" type="noConversion"/>
  </si>
  <si>
    <r>
      <t>￭</t>
    </r>
    <r>
      <rPr>
        <b/>
        <sz val="10"/>
        <color theme="1"/>
        <rFont val="標楷體"/>
        <family val="4"/>
        <charset val="136"/>
      </rPr>
      <t>104年4月7日：</t>
    </r>
    <r>
      <rPr>
        <sz val="10"/>
        <color theme="1"/>
        <rFont val="標楷體"/>
        <family val="4"/>
        <charset val="136"/>
      </rPr>
      <t xml:space="preserve">
林淑萍：「Jenny姐：我可以進一組~前三個月後收+2.5，4-6月後收+2，之後排回一般。但15號錢才會進來，來得及進嗎？」蔡惠娟：「可以...」
</t>
    </r>
    <r>
      <rPr>
        <b/>
        <sz val="10"/>
        <color theme="1"/>
        <rFont val="標楷體"/>
        <family val="4"/>
        <charset val="136"/>
      </rPr>
      <t>￭104年4月13日：</t>
    </r>
    <r>
      <rPr>
        <sz val="10"/>
        <color theme="1"/>
        <rFont val="標楷體"/>
        <family val="4"/>
        <charset val="136"/>
      </rPr>
      <t xml:space="preserve">
林淑萍：「早安jenny姐：剛剛已匯60萬~30自己30媽媽（媽媽記在淑樺那裏喔）再麻煩了喔」</t>
    </r>
    <phoneticPr fontId="2" type="noConversion"/>
  </si>
  <si>
    <r>
      <rPr>
        <b/>
        <sz val="10"/>
        <color theme="1"/>
        <rFont val="標楷體"/>
        <family val="4"/>
        <charset val="136"/>
      </rPr>
      <t xml:space="preserve">￭104年4月22日：
</t>
    </r>
    <r>
      <rPr>
        <sz val="10"/>
        <color theme="1"/>
        <rFont val="標楷體"/>
        <family val="4"/>
        <charset val="136"/>
      </rPr>
      <t>蔡惠娟：「+1案要接？」
林淑萍：「姐姐有跟我說~我算一算應該可以進一組，我等一下去匯」
蔡惠娟：「因為特優，很少會有這麼高的案子，妳能多接就接」、「可以彈性處理，一組擺長些，其他可以只賺一個月都可以」
林淑萍：「那我再算一下金額，再回覆喔」
蔡惠娟：「OK」
蔡惠娟：「淑萍：可以接幾組？」
林淑萍：「我可以接2組」
蔡惠娟：「OK，今天處理？」
林淑萍：「對~五點去匯錢」
蔡惠娟：「OK」
林淑萍：「已匯20」
蔡惠娟：「OK，紀錄是逢23號+2，排三個月，OK？」
林淑萍：「可以，感恩」
蔡惠娟：「可以報給先生賺啊」
林淑萍：「好~我問看看」</t>
    </r>
    <phoneticPr fontId="2" type="noConversion"/>
  </si>
  <si>
    <r>
      <rPr>
        <b/>
        <sz val="10"/>
        <color theme="1"/>
        <rFont val="標楷體"/>
        <family val="4"/>
        <charset val="136"/>
      </rPr>
      <t>￭104年4月22日：</t>
    </r>
    <r>
      <rPr>
        <sz val="10"/>
        <color theme="1"/>
        <rFont val="標楷體"/>
        <family val="4"/>
        <charset val="136"/>
      </rPr>
      <t xml:space="preserve">
蔡惠娟：「太優了，不賺可惜，可以收四個月。目前留有12組，一年大約有15組可以收到10分《以後我會寫0.10，你們就知道意思》，我中部額度多，釋放出來給你們」
</t>
    </r>
    <r>
      <rPr>
        <b/>
        <sz val="10"/>
        <color theme="1"/>
        <rFont val="標楷體"/>
        <family val="4"/>
        <charset val="136"/>
      </rPr>
      <t>￭104年4月23日：</t>
    </r>
    <r>
      <rPr>
        <sz val="10"/>
        <color theme="1"/>
        <rFont val="標楷體"/>
        <family val="4"/>
        <charset val="136"/>
      </rPr>
      <t xml:space="preserve">
林淑萍：「我老公說他可以進三組~只是只能放三隔月，這樣ok嗎？」
蔡惠娟：「當然可以。今天進場最好，每多一天，我就可多運轉一天利潤。妳23號0.6*5一筆3已入」</t>
    </r>
    <phoneticPr fontId="2" type="noConversion"/>
  </si>
  <si>
    <r>
      <rPr>
        <b/>
        <sz val="10"/>
        <color theme="1"/>
        <rFont val="標楷體"/>
        <family val="4"/>
        <charset val="136"/>
      </rPr>
      <t>￭104年5月20日：</t>
    </r>
    <r>
      <rPr>
        <sz val="10"/>
        <color theme="1"/>
        <rFont val="標楷體"/>
        <family val="4"/>
        <charset val="136"/>
      </rPr>
      <t xml:space="preserve">
蔡惠娟：「淑萍：中部剛辦出有短線22天，5*9（-3000*9），可參考，這種速度較快」
林淑萍：「好」
</t>
    </r>
    <r>
      <rPr>
        <b/>
        <sz val="10"/>
        <color theme="1"/>
        <rFont val="標楷體"/>
        <family val="4"/>
        <charset val="136"/>
      </rPr>
      <t>￭104年5月22日：</t>
    </r>
    <r>
      <rPr>
        <sz val="10"/>
        <color theme="1"/>
        <rFont val="標楷體"/>
        <family val="4"/>
        <charset val="136"/>
      </rPr>
      <t xml:space="preserve">
蔡惠娟：「淑萍：清輝請妳轉帳，他接短線5*2，入好再告知。看妳可不可接」
林淑萍：「我也可以接2組，我等一下就去匯四組喔~」
林淑萍：「已匯4組了」</t>
    </r>
    <phoneticPr fontId="2" type="noConversion"/>
  </si>
  <si>
    <t>103/07/12</t>
    <phoneticPr fontId="2" type="noConversion"/>
  </si>
  <si>
    <t>A10P19反</t>
    <phoneticPr fontId="2" type="noConversion"/>
  </si>
  <si>
    <t>103/09/08</t>
    <phoneticPr fontId="2" type="noConversion"/>
  </si>
  <si>
    <t>A10P27反</t>
    <phoneticPr fontId="2" type="noConversion"/>
  </si>
  <si>
    <t>103/11/25</t>
    <phoneticPr fontId="2" type="noConversion"/>
  </si>
  <si>
    <t>A10P41</t>
    <phoneticPr fontId="2" type="noConversion"/>
  </si>
  <si>
    <t>104/01/15</t>
    <phoneticPr fontId="2" type="noConversion"/>
  </si>
  <si>
    <t>A10P51</t>
    <phoneticPr fontId="2" type="noConversion"/>
  </si>
  <si>
    <t>104/04/15</t>
    <phoneticPr fontId="2" type="noConversion"/>
  </si>
  <si>
    <t>A10P65反</t>
    <phoneticPr fontId="2" type="noConversion"/>
  </si>
  <si>
    <t>A10P78反</t>
    <phoneticPr fontId="2" type="noConversion"/>
  </si>
  <si>
    <t>備註</t>
    <phoneticPr fontId="2" type="noConversion"/>
  </si>
  <si>
    <t>金額
（註）</t>
    <phoneticPr fontId="2" type="noConversion"/>
  </si>
  <si>
    <t>資金
卷證出處</t>
    <phoneticPr fontId="2" type="noConversion"/>
  </si>
  <si>
    <t>投資本金及利率卷證出處</t>
    <phoneticPr fontId="2" type="noConversion"/>
  </si>
  <si>
    <t>合計</t>
    <phoneticPr fontId="2" type="noConversion"/>
  </si>
  <si>
    <t>本票
（A4P135）</t>
    <phoneticPr fontId="2" type="noConversion"/>
  </si>
  <si>
    <t>前四個月
5%
四個月後
1.5%</t>
    <phoneticPr fontId="2" type="noConversion"/>
  </si>
  <si>
    <t>A8P94
（告證28-1）</t>
    <phoneticPr fontId="2" type="noConversion"/>
  </si>
  <si>
    <t>合計</t>
    <phoneticPr fontId="2" type="noConversion"/>
  </si>
  <si>
    <t>備註</t>
    <phoneticPr fontId="2" type="noConversion"/>
  </si>
  <si>
    <t>102/06/17</t>
    <phoneticPr fontId="2" type="noConversion"/>
  </si>
  <si>
    <t>A16P132、P288
（告證23-66）
（告證24-1）</t>
    <phoneticPr fontId="2" type="noConversion"/>
  </si>
  <si>
    <t>A16P289-290
（告證24-2）
（告證24-3）</t>
    <phoneticPr fontId="2" type="noConversion"/>
  </si>
  <si>
    <t>A16P291
（告證24-4）</t>
    <phoneticPr fontId="2" type="noConversion"/>
  </si>
  <si>
    <t>A16P292
（告證24-5）</t>
    <phoneticPr fontId="2" type="noConversion"/>
  </si>
  <si>
    <t>出處</t>
    <phoneticPr fontId="2" type="noConversion"/>
  </si>
  <si>
    <t>附表3-1</t>
    <phoneticPr fontId="2" type="noConversion"/>
  </si>
  <si>
    <t>附表3-2</t>
    <phoneticPr fontId="2" type="noConversion"/>
  </si>
  <si>
    <t>附表9-1</t>
    <phoneticPr fontId="2" type="noConversion"/>
  </si>
  <si>
    <t>附表10-1</t>
    <phoneticPr fontId="2" type="noConversion"/>
  </si>
  <si>
    <t>附表11-1</t>
    <phoneticPr fontId="2" type="noConversion"/>
  </si>
  <si>
    <t>附表11-2</t>
    <phoneticPr fontId="2" type="noConversion"/>
  </si>
  <si>
    <t>附表13-2</t>
    <phoneticPr fontId="2" type="noConversion"/>
  </si>
  <si>
    <t>A16P87
（告證23-21）</t>
    <phoneticPr fontId="2" type="noConversion"/>
  </si>
  <si>
    <t>A16P88
（告證23-22）</t>
    <phoneticPr fontId="2" type="noConversion"/>
  </si>
  <si>
    <t>A16P90-91
(告證23-24）
(告證23-25）</t>
    <phoneticPr fontId="2" type="noConversion"/>
  </si>
  <si>
    <t>A16P92-93
（告證23-26）
（告證23-27）</t>
    <phoneticPr fontId="2" type="noConversion"/>
  </si>
  <si>
    <t>A16P68-69
（告證23-2）
（告證23-3）</t>
    <phoneticPr fontId="2" type="noConversion"/>
  </si>
  <si>
    <t>A16P70
（告證23-4）</t>
    <phoneticPr fontId="2" type="noConversion"/>
  </si>
  <si>
    <t>A16P94
(告證23-28)</t>
    <phoneticPr fontId="2" type="noConversion"/>
  </si>
  <si>
    <t>A16P95-96
（告證23-29）
（告證23-30）</t>
    <phoneticPr fontId="2" type="noConversion"/>
  </si>
  <si>
    <t>A16P71
（告證23-5）</t>
    <phoneticPr fontId="2" type="noConversion"/>
  </si>
  <si>
    <t>A16P72、P100
（告證23-6）
（告證23-34）</t>
    <phoneticPr fontId="2" type="noConversion"/>
  </si>
  <si>
    <t>A16P97-99
（告證23-31）
（告證23-32）（告證23-33）</t>
    <phoneticPr fontId="2" type="noConversion"/>
  </si>
  <si>
    <t>A16P101-102
（告證23-35）
（告證23-36）</t>
    <phoneticPr fontId="2" type="noConversion"/>
  </si>
  <si>
    <t>A16P103-104
（告證23-37）
（告證23-38）</t>
    <phoneticPr fontId="2" type="noConversion"/>
  </si>
  <si>
    <t>A16P73-74
（告證23-7）
（告證23-8）</t>
    <phoneticPr fontId="2" type="noConversion"/>
  </si>
  <si>
    <t>A16P110-112
（告證23-44）
（告證23-45）
（告證23-46）</t>
    <phoneticPr fontId="2" type="noConversion"/>
  </si>
  <si>
    <t>A16P105
（告證23-39）</t>
    <phoneticPr fontId="2" type="noConversion"/>
  </si>
  <si>
    <t>A16P106-107
（告證23-40）
（告證23-41）</t>
    <phoneticPr fontId="2" type="noConversion"/>
  </si>
  <si>
    <t>A16P108-109
（告證23-42）
（告證23-43）</t>
    <phoneticPr fontId="2" type="noConversion"/>
  </si>
  <si>
    <t>A16P113-114
（告證23-47）
（告證23-48）</t>
    <phoneticPr fontId="2" type="noConversion"/>
  </si>
  <si>
    <t>A16P115-116
（告證23-49）
（告證23-50）</t>
    <phoneticPr fontId="2" type="noConversion"/>
  </si>
  <si>
    <t>A16P117
（告證23-51）</t>
    <phoneticPr fontId="2" type="noConversion"/>
  </si>
  <si>
    <t>A16P75、
A16P118-122
（告證23-9）
（告證23-52）
（告證23-53）
（告證23-54）
（告證23-55）
（告證23-56）</t>
    <phoneticPr fontId="2" type="noConversion"/>
  </si>
  <si>
    <t>A16P123
（告證23-57）</t>
    <phoneticPr fontId="2" type="noConversion"/>
  </si>
  <si>
    <t>A16P124-125
（告證23-58）
（告證23-59）</t>
    <phoneticPr fontId="2" type="noConversion"/>
  </si>
  <si>
    <t>A16P126-127
（告證23-60）
（告證23-61）</t>
    <phoneticPr fontId="2" type="noConversion"/>
  </si>
  <si>
    <t>A16P128-130
（告證23-62）
（告證23-63）
（告證23-64）</t>
    <phoneticPr fontId="2" type="noConversion"/>
  </si>
  <si>
    <t>A16P131
（告證23-65）</t>
    <phoneticPr fontId="2" type="noConversion"/>
  </si>
  <si>
    <t>A16P132、P288
（告證23-66）
（告證24-1）</t>
    <phoneticPr fontId="2" type="noConversion"/>
  </si>
  <si>
    <t>A16P133-134
（告證23-67）
（告證23-68）</t>
    <phoneticPr fontId="2" type="noConversion"/>
  </si>
  <si>
    <t>A16P135-136
（告證23-69）
（告證23-70）</t>
    <phoneticPr fontId="2" type="noConversion"/>
  </si>
  <si>
    <t>A16P137-138
（告證23-71）
（告證23-72）</t>
    <phoneticPr fontId="2" type="noConversion"/>
  </si>
  <si>
    <t>A16P139-140
（告證23-73）
（告證23-74）</t>
    <phoneticPr fontId="2" type="noConversion"/>
  </si>
  <si>
    <t>A16P141-142
（告證23-75）
（告證23-76）</t>
    <phoneticPr fontId="2" type="noConversion"/>
  </si>
  <si>
    <t>A16P77
（告證23-11）</t>
    <phoneticPr fontId="2" type="noConversion"/>
  </si>
  <si>
    <t xml:space="preserve">A16P78
（告證23-12）
</t>
    <phoneticPr fontId="2" type="noConversion"/>
  </si>
  <si>
    <t>A16P143
（告證23-77）</t>
    <phoneticPr fontId="2" type="noConversion"/>
  </si>
  <si>
    <t>A16P144-145
（告證23-78）
（告證23-79）</t>
    <phoneticPr fontId="2" type="noConversion"/>
  </si>
  <si>
    <t>A16P146
（告證23-80）</t>
    <phoneticPr fontId="2" type="noConversion"/>
  </si>
  <si>
    <t>A16P147-148
（告證23-81）
（告證23-82）</t>
    <phoneticPr fontId="2" type="noConversion"/>
  </si>
  <si>
    <t>A16P149
（告證23-83）</t>
    <phoneticPr fontId="2" type="noConversion"/>
  </si>
  <si>
    <t>A16P150
（告證23-84）
（告證23-85）
（告證23-86）</t>
    <phoneticPr fontId="2" type="noConversion"/>
  </si>
  <si>
    <t>A16P153
（告證23-87）</t>
    <phoneticPr fontId="2" type="noConversion"/>
  </si>
  <si>
    <t>A16P154-155
（告證23-88）
（告證23-89）</t>
    <phoneticPr fontId="2" type="noConversion"/>
  </si>
  <si>
    <t>A16P156-157
（告證23-90）
（告證23-91）</t>
    <phoneticPr fontId="2" type="noConversion"/>
  </si>
  <si>
    <t>A16P158-159
（告證23-92）
（告證23-93）</t>
    <phoneticPr fontId="2" type="noConversion"/>
  </si>
  <si>
    <t>A16P160
（告證23-94）</t>
    <phoneticPr fontId="2" type="noConversion"/>
  </si>
  <si>
    <t>A16P161
（告證23-95）</t>
    <phoneticPr fontId="2" type="noConversion"/>
  </si>
  <si>
    <t>A16P162-163
（告證23-96）
（告證23-97）</t>
    <phoneticPr fontId="2" type="noConversion"/>
  </si>
  <si>
    <t>A16P164
（告證23-98）</t>
    <phoneticPr fontId="2" type="noConversion"/>
  </si>
  <si>
    <t>A16P165-166
（告證23-99）
（告證23-100）</t>
    <phoneticPr fontId="2" type="noConversion"/>
  </si>
  <si>
    <t>A16P167
（告證23-101）</t>
    <phoneticPr fontId="2" type="noConversion"/>
  </si>
  <si>
    <t>A16P168
（告證23-102）</t>
    <phoneticPr fontId="2" type="noConversion"/>
  </si>
  <si>
    <t>A16P169
（告證23-103）</t>
    <phoneticPr fontId="2" type="noConversion"/>
  </si>
  <si>
    <t>A16P170
（告證23-104）</t>
    <phoneticPr fontId="2" type="noConversion"/>
  </si>
  <si>
    <t>A16P171
（告證23-105）</t>
    <phoneticPr fontId="2" type="noConversion"/>
  </si>
  <si>
    <t>A16P172
（告證23-106）</t>
    <phoneticPr fontId="2" type="noConversion"/>
  </si>
  <si>
    <t>A16P173-174
（告證23-107）
（告證23-108）</t>
    <phoneticPr fontId="2" type="noConversion"/>
  </si>
  <si>
    <t>A16P175
（告證23-109）</t>
    <phoneticPr fontId="2" type="noConversion"/>
  </si>
  <si>
    <t>A16P176-177
（告證23-110）
（告證23-111）</t>
    <phoneticPr fontId="2" type="noConversion"/>
  </si>
  <si>
    <t>A16P178
（告證23-112）</t>
    <phoneticPr fontId="2" type="noConversion"/>
  </si>
  <si>
    <t>A16P179-180
（告證23-113）
（告證23-114）</t>
    <phoneticPr fontId="2" type="noConversion"/>
  </si>
  <si>
    <t>A16P181
（告證23-115）</t>
    <phoneticPr fontId="2" type="noConversion"/>
  </si>
  <si>
    <t>A16P182
（告證23-116）</t>
    <phoneticPr fontId="2" type="noConversion"/>
  </si>
  <si>
    <t>A16P183-186
（告證23-117）
（告證23-118）
（告證23-119）
（告證23-120）</t>
    <phoneticPr fontId="2" type="noConversion"/>
  </si>
  <si>
    <t>A16P187
（告證23-121）</t>
    <phoneticPr fontId="2" type="noConversion"/>
  </si>
  <si>
    <t>A16P80-81、P188-190
（告證23-14）
（告證23-15）
（告證23-122）
（告證23-123）
（告證23-124）</t>
    <phoneticPr fontId="2" type="noConversion"/>
  </si>
  <si>
    <t>A16P190-191
（告證23-124）
（告證23-125）</t>
    <phoneticPr fontId="2" type="noConversion"/>
  </si>
  <si>
    <t>A16P192-193
（告證23-126）
（告證23-127）</t>
    <phoneticPr fontId="2" type="noConversion"/>
  </si>
  <si>
    <t>A16P194-195
（告證23-128）
（告證23-129）</t>
    <phoneticPr fontId="2" type="noConversion"/>
  </si>
  <si>
    <t>A16P196
（告證23-130）</t>
    <phoneticPr fontId="2" type="noConversion"/>
  </si>
  <si>
    <t>A16P197-198
（告證23-131）
（告證23-132）</t>
    <phoneticPr fontId="2" type="noConversion"/>
  </si>
  <si>
    <t>A16P199
（告證23-133）</t>
    <phoneticPr fontId="2" type="noConversion"/>
  </si>
  <si>
    <t>A16P200
（告證23-134）</t>
    <phoneticPr fontId="2" type="noConversion"/>
  </si>
  <si>
    <t>A16P201
（告證23-135）</t>
    <phoneticPr fontId="2" type="noConversion"/>
  </si>
  <si>
    <t>A16P202-204
（告證23-136）
（告證23-137）
（告證23-138）</t>
    <phoneticPr fontId="2" type="noConversion"/>
  </si>
  <si>
    <t>A16P204-205
（告證23-138）
（告證23-139）</t>
    <phoneticPr fontId="2" type="noConversion"/>
  </si>
  <si>
    <t>A16P206-207
（告證23-140）
（告證23-141）</t>
    <phoneticPr fontId="2" type="noConversion"/>
  </si>
  <si>
    <t>A16P208
（告證23-142）</t>
    <phoneticPr fontId="2" type="noConversion"/>
  </si>
  <si>
    <t>A16P209
（告證23-143）</t>
    <phoneticPr fontId="2" type="noConversion"/>
  </si>
  <si>
    <t>A16P210-212
（告證23-144）
（告證23-145）
（告證23-146）</t>
    <phoneticPr fontId="2" type="noConversion"/>
  </si>
  <si>
    <t>A16P213
（告證23-147）</t>
    <phoneticPr fontId="2" type="noConversion"/>
  </si>
  <si>
    <t>A16P214
（告證23-148）</t>
    <phoneticPr fontId="2" type="noConversion"/>
  </si>
  <si>
    <t>A16P215
（告證23-149）</t>
    <phoneticPr fontId="2" type="noConversion"/>
  </si>
  <si>
    <t>A16P216
（告證23-150）</t>
    <phoneticPr fontId="2" type="noConversion"/>
  </si>
  <si>
    <t>A16P217-218
（告證23-151）
（告證23-152）</t>
    <phoneticPr fontId="2" type="noConversion"/>
  </si>
  <si>
    <t>A16P219
（告證23-153）</t>
    <phoneticPr fontId="2" type="noConversion"/>
  </si>
  <si>
    <t>A16P219-220
（告證23-153）
（告證23-154）</t>
    <phoneticPr fontId="2" type="noConversion"/>
  </si>
  <si>
    <t>A16P221-222
（告證23-155）
（告證23-156）</t>
    <phoneticPr fontId="2" type="noConversion"/>
  </si>
  <si>
    <t>A16P223
（告證23-157）</t>
    <phoneticPr fontId="2" type="noConversion"/>
  </si>
  <si>
    <t>A16P82-83
（告證23-16）
（告證23-17）</t>
    <phoneticPr fontId="2" type="noConversion"/>
  </si>
  <si>
    <t>A16P224
（告證23-158）</t>
    <phoneticPr fontId="2" type="noConversion"/>
  </si>
  <si>
    <t>A16P225
（告證23-159）</t>
    <phoneticPr fontId="2" type="noConversion"/>
  </si>
  <si>
    <t>A16P226
（告證23-160）</t>
    <phoneticPr fontId="2" type="noConversion"/>
  </si>
  <si>
    <t>A16P227-228
（告證23-161）
（告證23-162）</t>
    <phoneticPr fontId="2" type="noConversion"/>
  </si>
  <si>
    <t>A16P229
（告證23-163）</t>
    <phoneticPr fontId="2" type="noConversion"/>
  </si>
  <si>
    <t>A16P230
（告證23-164）</t>
    <phoneticPr fontId="2" type="noConversion"/>
  </si>
  <si>
    <t>A16P231
（告證23-165）</t>
    <phoneticPr fontId="2" type="noConversion"/>
  </si>
  <si>
    <t>A16P232
（告證23-166）</t>
    <phoneticPr fontId="2" type="noConversion"/>
  </si>
  <si>
    <t>A16P233
（告證23-167）</t>
    <phoneticPr fontId="2" type="noConversion"/>
  </si>
  <si>
    <t>A16P84、P233
（告證23-18）
（告證23-167）</t>
    <phoneticPr fontId="2" type="noConversion"/>
  </si>
  <si>
    <t>A16P234
（告證23-168）</t>
    <phoneticPr fontId="2" type="noConversion"/>
  </si>
  <si>
    <t>A16P236
（告證23-170）</t>
    <phoneticPr fontId="2" type="noConversion"/>
  </si>
  <si>
    <t>A16P237
（告證23-171）</t>
    <phoneticPr fontId="2" type="noConversion"/>
  </si>
  <si>
    <t>A16P238
（告證23-172）</t>
    <phoneticPr fontId="2" type="noConversion"/>
  </si>
  <si>
    <t>A16P239-241
（告證23-173）
（告證23-174）
（告證23-175）</t>
    <phoneticPr fontId="2" type="noConversion"/>
  </si>
  <si>
    <t>A16P242-243
（告證23-176）
（告證23-177）</t>
    <phoneticPr fontId="2" type="noConversion"/>
  </si>
  <si>
    <t>A16P244-246
（告證23-178）
（告證23-179）
（告證23-180）</t>
    <phoneticPr fontId="2" type="noConversion"/>
  </si>
  <si>
    <t>A16P247、A16P85
（告證23-181）
（告證23-19）</t>
    <phoneticPr fontId="2" type="noConversion"/>
  </si>
  <si>
    <t>A16P248
（告證23-182）</t>
    <phoneticPr fontId="2" type="noConversion"/>
  </si>
  <si>
    <t>A16P249-250
（告證23-183）
（告證23-184）</t>
    <phoneticPr fontId="2" type="noConversion"/>
  </si>
  <si>
    <t>A16P251-252
（告證23-185）
（告證23-186）</t>
    <phoneticPr fontId="2" type="noConversion"/>
  </si>
  <si>
    <t>A16P253
（告證23-187）</t>
    <phoneticPr fontId="2" type="noConversion"/>
  </si>
  <si>
    <t>A16P254-255
（告證23-188）
（告證23-189）</t>
    <phoneticPr fontId="2" type="noConversion"/>
  </si>
  <si>
    <t>A16P256-257
（告證23-190）
（告證23-191）</t>
    <phoneticPr fontId="2" type="noConversion"/>
  </si>
  <si>
    <t>A16P258
（告證23-192）</t>
    <phoneticPr fontId="2" type="noConversion"/>
  </si>
  <si>
    <t>A16P259-260
（告證23-193）
（告證23-194）</t>
    <phoneticPr fontId="2" type="noConversion"/>
  </si>
  <si>
    <t>A16P261
（告證23-195）</t>
    <phoneticPr fontId="2" type="noConversion"/>
  </si>
  <si>
    <t xml:space="preserve">
A16P262
（告證23-196）
</t>
    <phoneticPr fontId="2" type="noConversion"/>
  </si>
  <si>
    <t>A16P263-264
（告證23-197）
（告證23-198）</t>
    <phoneticPr fontId="2" type="noConversion"/>
  </si>
  <si>
    <t>A16P265
（告證23-199）</t>
    <phoneticPr fontId="2" type="noConversion"/>
  </si>
  <si>
    <t>A16P266-267
（告證23-200）
（告證23-201）</t>
    <phoneticPr fontId="2" type="noConversion"/>
  </si>
  <si>
    <t>A16P269
（告證23-203）</t>
    <phoneticPr fontId="2" type="noConversion"/>
  </si>
  <si>
    <t>A16P270-272
（告證23-204）
（告證23-205）
（告證23-206）</t>
    <phoneticPr fontId="2" type="noConversion"/>
  </si>
  <si>
    <t>A16P273-274
（告證23-207）
（告證23-208）</t>
    <phoneticPr fontId="2" type="noConversion"/>
  </si>
  <si>
    <t>A16P275-277
（告證23-209）
（告證23-210）
（告證23-211）</t>
    <phoneticPr fontId="2" type="noConversion"/>
  </si>
  <si>
    <t>A16P278-279
（告證23-212）
（告證23-213）</t>
    <phoneticPr fontId="2" type="noConversion"/>
  </si>
  <si>
    <t>A16P280
（告證23-214）</t>
    <phoneticPr fontId="2" type="noConversion"/>
  </si>
  <si>
    <t>A16P281
（告證23-215）</t>
    <phoneticPr fontId="2" type="noConversion"/>
  </si>
  <si>
    <t>A16P282
（告證23-216）</t>
    <phoneticPr fontId="2" type="noConversion"/>
  </si>
  <si>
    <t>A16P283-284
（告證23-217）
（告證23-218）</t>
    <phoneticPr fontId="2" type="noConversion"/>
  </si>
  <si>
    <t>A16P285
（告證23-219）</t>
    <phoneticPr fontId="2" type="noConversion"/>
  </si>
  <si>
    <t>A16P286-287
（告證23-220）
（告證23-221）</t>
    <phoneticPr fontId="2" type="noConversion"/>
  </si>
  <si>
    <t>A16P86-87
（告證23-20）
（告證23-21）</t>
    <phoneticPr fontId="2" type="noConversion"/>
  </si>
  <si>
    <t>A1P34反
A7P188
A12P137</t>
    <phoneticPr fontId="2" type="noConversion"/>
  </si>
  <si>
    <t>A12P57反
A12P137</t>
    <phoneticPr fontId="2" type="noConversion"/>
  </si>
  <si>
    <t>備註</t>
    <phoneticPr fontId="2" type="noConversion"/>
  </si>
  <si>
    <t>103/06/30</t>
    <phoneticPr fontId="2" type="noConversion"/>
  </si>
  <si>
    <t>首月：3%
其他：2%</t>
    <phoneticPr fontId="2" type="noConversion"/>
  </si>
  <si>
    <t>=40,000/
2,000,000</t>
    <phoneticPr fontId="2" type="noConversion"/>
  </si>
  <si>
    <t>=100,000/
5,000,000</t>
    <phoneticPr fontId="2" type="noConversion"/>
  </si>
  <si>
    <t>本票
（A4P200）
約定書
（A4P206）</t>
  </si>
  <si>
    <t>本票
（A4P201）
約定書
（A4P207）</t>
  </si>
  <si>
    <t>本票
（A4P202）
約定書
（A4P208）</t>
  </si>
  <si>
    <t>本票
（A4P203）
約定書
（A4P209）</t>
  </si>
  <si>
    <t>=20,000/
1,000,000</t>
    <phoneticPr fontId="2" type="noConversion"/>
  </si>
  <si>
    <t>備註</t>
    <phoneticPr fontId="2" type="noConversion"/>
  </si>
  <si>
    <t>本票
(A4P225)
約定書
(A4P236)</t>
    <phoneticPr fontId="2" type="noConversion"/>
  </si>
  <si>
    <t>簡訊</t>
    <phoneticPr fontId="2" type="noConversion"/>
  </si>
  <si>
    <t>=7,500/
100,000</t>
    <phoneticPr fontId="2" type="noConversion"/>
  </si>
  <si>
    <t>A8P71
(告證27-1)</t>
    <phoneticPr fontId="2" type="noConversion"/>
  </si>
  <si>
    <t>=3,500/
50,000</t>
    <phoneticPr fontId="2" type="noConversion"/>
  </si>
  <si>
    <r>
      <rPr>
        <b/>
        <sz val="10"/>
        <color theme="1"/>
        <rFont val="標楷體"/>
        <family val="4"/>
        <charset val="136"/>
      </rPr>
      <t>￭104年09月17日:</t>
    </r>
    <r>
      <rPr>
        <sz val="10"/>
        <color theme="1"/>
        <rFont val="標楷體"/>
        <family val="4"/>
        <charset val="136"/>
      </rPr>
      <t xml:space="preserve">
蔡惠娟：「蘇非：我明晚再核對給妳，在中部忙。我的額度做不夠，妳可以先支援一些？15天左右，額度就回來」
陳惠雯：「好，60萬算先借我的，所以我三點前匯給你，其他的他要回去跟媽媽談，叫媽媽投資」、「我確定一下：10/2匯回63萬對嗎？」</t>
    </r>
    <phoneticPr fontId="2" type="noConversion"/>
  </si>
  <si>
    <t>A8P103
（告證30-6）</t>
    <phoneticPr fontId="2" type="noConversion"/>
  </si>
  <si>
    <r>
      <rPr>
        <b/>
        <sz val="10"/>
        <color theme="1"/>
        <rFont val="標楷體"/>
        <family val="4"/>
        <charset val="136"/>
      </rPr>
      <t>￭104年02月13日:</t>
    </r>
    <r>
      <rPr>
        <sz val="10"/>
        <color theme="1"/>
        <rFont val="標楷體"/>
        <family val="4"/>
        <charset val="136"/>
      </rPr>
      <t xml:space="preserve">
蔡惠娟：「蘇非：我的帳號，台灣銀行東湖分行223-004-098298，蔡惠娟。80額度(-2.8)，匯77.2。如是90額度，可以優些給妳，(-3.5)，匯86.5。妳自斟酌。到銀行可以順便設定電話語音轉帳，以後要查帳轉帳都方便。處理好再傳告知」
陳惠雯：「匯86.5萬，幫我確認，謝謝！」</t>
    </r>
    <phoneticPr fontId="2" type="noConversion"/>
  </si>
  <si>
    <t>其他</t>
    <phoneticPr fontId="2" type="noConversion"/>
  </si>
  <si>
    <t>其中匯回本金部分</t>
    <phoneticPr fontId="2" type="noConversion"/>
  </si>
  <si>
    <t>其中給付利息部分</t>
    <phoneticPr fontId="2" type="noConversion"/>
  </si>
  <si>
    <r>
      <rPr>
        <b/>
        <sz val="10"/>
        <color theme="1"/>
        <rFont val="標楷體"/>
        <family val="4"/>
        <charset val="136"/>
      </rPr>
      <t>￭104年10月22日：</t>
    </r>
    <r>
      <rPr>
        <sz val="10"/>
        <color theme="1"/>
        <rFont val="標楷體"/>
        <family val="4"/>
        <charset val="136"/>
      </rPr>
      <t xml:space="preserve">
蔡惠娟：「我查清楚了，妳是7月份在3號接200扣息6萬，7/8接125扣息4萬，八月份的息，因妳說月底會用到，所以八月份的二筆息，提前在7/24入息6萬，7/24入息4萬。9/3入息6萬，9/8的部分之前多轉1.2在9/8入息2.8萬。10/3入息6萬，這筆妳接5*2，妳轉給我9萬，這筆在今天21號已回給妳10萬，結案。10/8號息4萬，我叫妳接5*3，妳再補7萬接成5*3組。..」</t>
    </r>
    <phoneticPr fontId="2" type="noConversion"/>
  </si>
  <si>
    <t>（註）</t>
  </si>
  <si>
    <t>(註)</t>
    <phoneticPr fontId="2" type="noConversion"/>
  </si>
  <si>
    <t>（註）</t>
    <phoneticPr fontId="2" type="noConversion"/>
  </si>
  <si>
    <t>依左列簡訊所示，其中20萬元應係本金之匯回，剩餘2萬元係利息</t>
    <phoneticPr fontId="2" type="noConversion"/>
  </si>
  <si>
    <t>依左列簡訊所示，其中30萬元應係本金之匯回，剩餘4萬5千元係利息</t>
    <phoneticPr fontId="2" type="noConversion"/>
  </si>
  <si>
    <t>編
號</t>
    <phoneticPr fontId="2" type="noConversion"/>
  </si>
  <si>
    <t>註2：</t>
    <phoneticPr fontId="2" type="noConversion"/>
  </si>
  <si>
    <t>月利率
(註1)</t>
    <phoneticPr fontId="2" type="noConversion"/>
  </si>
  <si>
    <t>月利率</t>
    <phoneticPr fontId="2" type="noConversion"/>
  </si>
  <si>
    <t>=100,000/
2,000,000</t>
    <phoneticPr fontId="2" type="noConversion"/>
  </si>
  <si>
    <t>（註）</t>
    <phoneticPr fontId="2" type="noConversion"/>
  </si>
  <si>
    <t>A5P126</t>
    <phoneticPr fontId="2" type="noConversion"/>
  </si>
  <si>
    <t>A5P126
A6P247</t>
    <phoneticPr fontId="2" type="noConversion"/>
  </si>
  <si>
    <t>103/10/23</t>
    <phoneticPr fontId="2" type="noConversion"/>
  </si>
  <si>
    <t>A5P123
A6P205</t>
    <phoneticPr fontId="2" type="noConversion"/>
  </si>
  <si>
    <t>103/11/10</t>
    <phoneticPr fontId="2" type="noConversion"/>
  </si>
  <si>
    <t>A5P124
A6P211</t>
    <phoneticPr fontId="2" type="noConversion"/>
  </si>
  <si>
    <t>103/12/25</t>
    <phoneticPr fontId="2" type="noConversion"/>
  </si>
  <si>
    <t>A5P124
A6P222</t>
    <phoneticPr fontId="2" type="noConversion"/>
  </si>
  <si>
    <t>104/05/29</t>
    <phoneticPr fontId="2" type="noConversion"/>
  </si>
  <si>
    <t>A5P126
A6P258</t>
    <phoneticPr fontId="2" type="noConversion"/>
  </si>
  <si>
    <t>104/05/23</t>
    <phoneticPr fontId="2" type="noConversion"/>
  </si>
  <si>
    <t>A12P61
A10P71反</t>
    <phoneticPr fontId="2" type="noConversion"/>
  </si>
  <si>
    <t>（註3）</t>
    <phoneticPr fontId="2" type="noConversion"/>
  </si>
  <si>
    <t>（註2）</t>
    <phoneticPr fontId="2" type="noConversion"/>
  </si>
  <si>
    <t xml:space="preserve">同附表
17-1
編號1
</t>
    <phoneticPr fontId="2" type="noConversion"/>
  </si>
  <si>
    <t>何慧君
彰化銀行新湖分行
536951008633
（代蕭翔仁匯款）</t>
    <phoneticPr fontId="2" type="noConversion"/>
  </si>
  <si>
    <t>同編號49</t>
    <phoneticPr fontId="2" type="noConversion"/>
  </si>
  <si>
    <t>同編號61</t>
    <phoneticPr fontId="2" type="noConversion"/>
  </si>
  <si>
    <t>同編號63</t>
    <phoneticPr fontId="2" type="noConversion"/>
  </si>
  <si>
    <t>同編號65</t>
    <phoneticPr fontId="2" type="noConversion"/>
  </si>
  <si>
    <t>同編號73</t>
    <phoneticPr fontId="2" type="noConversion"/>
  </si>
  <si>
    <t>同編號82</t>
    <phoneticPr fontId="2" type="noConversion"/>
  </si>
  <si>
    <t>同編號99</t>
    <phoneticPr fontId="2" type="noConversion"/>
  </si>
  <si>
    <t>同編號98</t>
    <phoneticPr fontId="2" type="noConversion"/>
  </si>
  <si>
    <t>同編號104</t>
    <phoneticPr fontId="2" type="noConversion"/>
  </si>
  <si>
    <t>同編號115</t>
    <phoneticPr fontId="2" type="noConversion"/>
  </si>
  <si>
    <t>同編號117</t>
    <phoneticPr fontId="2" type="noConversion"/>
  </si>
  <si>
    <t>同編號137</t>
    <phoneticPr fontId="2" type="noConversion"/>
  </si>
  <si>
    <t>101/03/02</t>
  </si>
  <si>
    <t>101/03/07</t>
  </si>
  <si>
    <t>101/03/18</t>
  </si>
  <si>
    <t>101/03/20</t>
  </si>
  <si>
    <t>101/03/24</t>
  </si>
  <si>
    <t>101/03/27</t>
  </si>
  <si>
    <t>101/03/31</t>
  </si>
  <si>
    <t>101/04/02</t>
  </si>
  <si>
    <t>101/04/09</t>
  </si>
  <si>
    <t>101/04/13</t>
  </si>
  <si>
    <t>101/04/18</t>
  </si>
  <si>
    <t>101/04/20</t>
  </si>
  <si>
    <t>101/04/22</t>
  </si>
  <si>
    <t>101/04/24</t>
  </si>
  <si>
    <t>101/04/25</t>
  </si>
  <si>
    <t>101/04/26</t>
  </si>
  <si>
    <t>101/04/30</t>
  </si>
  <si>
    <t>101/05/03</t>
  </si>
  <si>
    <t>101/05/10</t>
  </si>
  <si>
    <t>101/05/15</t>
  </si>
  <si>
    <t>101/05/18</t>
  </si>
  <si>
    <t>101/05/21</t>
  </si>
  <si>
    <t>101/05/25</t>
  </si>
  <si>
    <t>101/05/27</t>
  </si>
  <si>
    <t>101/05/31</t>
  </si>
  <si>
    <t>101/06/03</t>
  </si>
  <si>
    <t>101/06/09</t>
  </si>
  <si>
    <t>101/06/14</t>
  </si>
  <si>
    <t>101/06/18</t>
  </si>
  <si>
    <t>101/06/20</t>
  </si>
  <si>
    <t>101/06/25</t>
  </si>
  <si>
    <t>101/06/26</t>
  </si>
  <si>
    <t>101/07/01</t>
  </si>
  <si>
    <t>101/07/03</t>
  </si>
  <si>
    <t>101/07/09</t>
  </si>
  <si>
    <t>101/07/14</t>
  </si>
  <si>
    <t>101/07/18</t>
  </si>
  <si>
    <t>101/07/21</t>
  </si>
  <si>
    <t>101/07/27</t>
  </si>
  <si>
    <t>101/07/28</t>
  </si>
  <si>
    <t>101/08/02</t>
  </si>
  <si>
    <t>101/08/03</t>
  </si>
  <si>
    <t>101/08/05</t>
  </si>
  <si>
    <t>101/08/11</t>
  </si>
  <si>
    <t>101/08/16</t>
  </si>
  <si>
    <t>101/08/20</t>
  </si>
  <si>
    <t>101/08/21</t>
  </si>
  <si>
    <t>101/08/22</t>
  </si>
  <si>
    <t>101/08/26</t>
  </si>
  <si>
    <t>101/08/27</t>
  </si>
  <si>
    <t>101/08/29</t>
  </si>
  <si>
    <t>101/09/02</t>
  </si>
  <si>
    <t>101/09/03</t>
  </si>
  <si>
    <t>101/09/04</t>
  </si>
  <si>
    <t>101/09/05</t>
  </si>
  <si>
    <t>101/09/10</t>
  </si>
  <si>
    <t>101/09/11</t>
  </si>
  <si>
    <t>101/09/16</t>
  </si>
  <si>
    <t>101/09/20</t>
  </si>
  <si>
    <t>101/09/22</t>
  </si>
  <si>
    <t>101/09/25</t>
  </si>
  <si>
    <t>101/09/26</t>
  </si>
  <si>
    <t>101/09/27</t>
  </si>
  <si>
    <t>101/09/28</t>
  </si>
  <si>
    <t>101/10/01</t>
  </si>
  <si>
    <t>101/10/02</t>
  </si>
  <si>
    <t>101/10/03</t>
  </si>
  <si>
    <t>101/10/05</t>
  </si>
  <si>
    <t>101/10/09</t>
  </si>
  <si>
    <t>101/10/16</t>
  </si>
  <si>
    <t>101/10/19</t>
  </si>
  <si>
    <t>101/10/20</t>
  </si>
  <si>
    <t>101/10/21</t>
  </si>
  <si>
    <t>101/10/22</t>
  </si>
  <si>
    <t>101/10/24</t>
  </si>
  <si>
    <t>101/10/25</t>
  </si>
  <si>
    <t>101/10/30</t>
  </si>
  <si>
    <t>101/10/31</t>
  </si>
  <si>
    <t>101/11/02</t>
  </si>
  <si>
    <t>101/11/04</t>
  </si>
  <si>
    <t>101/11/10</t>
  </si>
  <si>
    <t>101/11/11</t>
  </si>
  <si>
    <t>101/11/13</t>
  </si>
  <si>
    <t>101/11/14</t>
  </si>
  <si>
    <t>101/11/16</t>
  </si>
  <si>
    <t>101/11/20</t>
  </si>
  <si>
    <t>101/11/22</t>
  </si>
  <si>
    <t>101/11/25</t>
  </si>
  <si>
    <t>101/11/27</t>
  </si>
  <si>
    <t>101/11/28</t>
  </si>
  <si>
    <t>101/11/29</t>
  </si>
  <si>
    <t>101/12/01</t>
  </si>
  <si>
    <t>101/12/02</t>
  </si>
  <si>
    <t>101/12/04</t>
  </si>
  <si>
    <t>101/12/07</t>
  </si>
  <si>
    <t>101/12/08</t>
  </si>
  <si>
    <t>101/12/09</t>
  </si>
  <si>
    <t>101/12/11</t>
  </si>
  <si>
    <t>101/12/14</t>
  </si>
  <si>
    <t>101/12/16</t>
  </si>
  <si>
    <t>101/12/19</t>
  </si>
  <si>
    <t>101/12/20</t>
  </si>
  <si>
    <t>101/12/22</t>
  </si>
  <si>
    <t>101/12/24</t>
  </si>
  <si>
    <t>101/12/27</t>
  </si>
  <si>
    <t>101/12/28</t>
  </si>
  <si>
    <t>101/12/29</t>
  </si>
  <si>
    <t>102/01/01</t>
  </si>
  <si>
    <t>102/01/02</t>
  </si>
  <si>
    <t>102/01/04</t>
  </si>
  <si>
    <t>102/01/06</t>
  </si>
  <si>
    <t>102/01/09</t>
  </si>
  <si>
    <t>102/01/10</t>
  </si>
  <si>
    <t>102/01/11</t>
  </si>
  <si>
    <t>102/01/13</t>
  </si>
  <si>
    <t>102/01/16</t>
  </si>
  <si>
    <t>102/01/20</t>
  </si>
  <si>
    <t>102/01/21</t>
  </si>
  <si>
    <t>102/01/24</t>
  </si>
  <si>
    <t>102/01/26</t>
  </si>
  <si>
    <t>102/01/29</t>
  </si>
  <si>
    <t>102/01/30</t>
  </si>
  <si>
    <t>102/02/01</t>
  </si>
  <si>
    <t>102/02/02</t>
  </si>
  <si>
    <t>102/02/05</t>
  </si>
  <si>
    <t>102/02/06</t>
  </si>
  <si>
    <t>102/02/08</t>
  </si>
  <si>
    <t>102/02/10</t>
  </si>
  <si>
    <t>102/02/11</t>
  </si>
  <si>
    <t>102/02/14</t>
  </si>
  <si>
    <t>102/02/16</t>
  </si>
  <si>
    <t>102/02/18</t>
  </si>
  <si>
    <t>102/02/20</t>
  </si>
  <si>
    <t>102/02/21</t>
  </si>
  <si>
    <t>102/02/25</t>
  </si>
  <si>
    <t>102/03/04</t>
  </si>
  <si>
    <t>102/03/05</t>
  </si>
  <si>
    <t>102/03/08</t>
  </si>
  <si>
    <t>102/03/10</t>
  </si>
  <si>
    <t>102/03/13</t>
  </si>
  <si>
    <t>102/03/14</t>
  </si>
  <si>
    <t>102/03/20</t>
  </si>
  <si>
    <t>102/03/21</t>
  </si>
  <si>
    <t>102/03/22</t>
  </si>
  <si>
    <t>102/03/24</t>
  </si>
  <si>
    <t>102/03/25</t>
  </si>
  <si>
    <t>102/03/26</t>
  </si>
  <si>
    <t>102/03/28</t>
  </si>
  <si>
    <t>102/04/01</t>
  </si>
  <si>
    <t>102/04/02</t>
  </si>
  <si>
    <t>102/04/05</t>
  </si>
  <si>
    <t>102/04/09</t>
  </si>
  <si>
    <t>102/04/10</t>
  </si>
  <si>
    <t>102/04/11</t>
  </si>
  <si>
    <t>102/04/15</t>
  </si>
  <si>
    <t>102/04/18</t>
  </si>
  <si>
    <t>102/04/20</t>
  </si>
  <si>
    <t>102/04/22</t>
  </si>
  <si>
    <t>102/04/26</t>
  </si>
  <si>
    <t>102/04/27</t>
  </si>
  <si>
    <t>102/04/29</t>
  </si>
  <si>
    <t>102/04/30</t>
  </si>
  <si>
    <t>102/05/03</t>
  </si>
  <si>
    <t>102/05/05</t>
  </si>
  <si>
    <t>102/05/06</t>
  </si>
  <si>
    <t>102/05/09</t>
  </si>
  <si>
    <t>102/05/10</t>
  </si>
  <si>
    <t>102/05/11</t>
  </si>
  <si>
    <t>102/05/12</t>
  </si>
  <si>
    <t>102/05/13</t>
  </si>
  <si>
    <t>102/05/16</t>
  </si>
  <si>
    <t>102/05/19</t>
  </si>
  <si>
    <t>102/05/20</t>
  </si>
  <si>
    <t>102/05/21</t>
  </si>
  <si>
    <t>102/05/22</t>
  </si>
  <si>
    <t>102/05/23</t>
  </si>
  <si>
    <t>102/05/25</t>
  </si>
  <si>
    <t>102/05/26</t>
  </si>
  <si>
    <t>102/05/27</t>
  </si>
  <si>
    <t>102/05/29</t>
  </si>
  <si>
    <t>102/06/02</t>
  </si>
  <si>
    <t>102/06/05</t>
  </si>
  <si>
    <t>102/06/09</t>
  </si>
  <si>
    <t>102/06/10</t>
  </si>
  <si>
    <t>102/06/14</t>
  </si>
  <si>
    <t>102/06/17</t>
  </si>
  <si>
    <t>102/06/19</t>
  </si>
  <si>
    <t>102/06/21</t>
  </si>
  <si>
    <t>102/06/22</t>
  </si>
  <si>
    <t>102/06/24</t>
  </si>
  <si>
    <t>102/06/25</t>
  </si>
  <si>
    <t>102/06/26</t>
  </si>
  <si>
    <t>102/06/28</t>
  </si>
  <si>
    <t>102/06/29</t>
  </si>
  <si>
    <t>102/06/30</t>
  </si>
  <si>
    <t>102/07/03</t>
  </si>
  <si>
    <t>102/07/05</t>
  </si>
  <si>
    <t>102/07/07</t>
  </si>
  <si>
    <t>102/07/10</t>
  </si>
  <si>
    <t>102/07/11</t>
  </si>
  <si>
    <t>102/07/13</t>
  </si>
  <si>
    <t>102/07/14</t>
  </si>
  <si>
    <t>102/07/17</t>
  </si>
  <si>
    <t>102/07/18</t>
  </si>
  <si>
    <t>102/07/20</t>
  </si>
  <si>
    <t>102/07/21</t>
  </si>
  <si>
    <t>102/07/22</t>
  </si>
  <si>
    <t>102/07/23</t>
  </si>
  <si>
    <t>102/07/24</t>
  </si>
  <si>
    <t>102/07/25</t>
  </si>
  <si>
    <t>102/07/27</t>
  </si>
  <si>
    <t>102/07/29</t>
  </si>
  <si>
    <t>102/07/30</t>
  </si>
  <si>
    <t>102/08/04</t>
  </si>
  <si>
    <t>102/08/05</t>
  </si>
  <si>
    <t>102/08/09</t>
  </si>
  <si>
    <t>102/08/10</t>
  </si>
  <si>
    <t>102/08/13</t>
  </si>
  <si>
    <t>102/08/15</t>
  </si>
  <si>
    <t>102/08/17</t>
  </si>
  <si>
    <t>102/08/19</t>
  </si>
  <si>
    <t>102/08/21</t>
  </si>
  <si>
    <t>102/08/22</t>
  </si>
  <si>
    <t>102/08/23</t>
  </si>
  <si>
    <t>102/08/24</t>
  </si>
  <si>
    <t>102/08/26</t>
  </si>
  <si>
    <t>102/08/27</t>
  </si>
  <si>
    <t>102/08/28</t>
  </si>
  <si>
    <t>102/08/29</t>
  </si>
  <si>
    <t>102/08/31</t>
  </si>
  <si>
    <t>102/09/03</t>
  </si>
  <si>
    <t>102/09/09</t>
  </si>
  <si>
    <t>102/09/11</t>
  </si>
  <si>
    <t>102/09/13</t>
  </si>
  <si>
    <t>102/09/14</t>
  </si>
  <si>
    <t>102/09/15</t>
  </si>
  <si>
    <t>102/09/17</t>
  </si>
  <si>
    <t>102/09/19</t>
  </si>
  <si>
    <t>102/09/20</t>
  </si>
  <si>
    <t>102/09/21</t>
  </si>
  <si>
    <t>102/09/22</t>
  </si>
  <si>
    <t>102/09/24</t>
  </si>
  <si>
    <t>102/09/26</t>
  </si>
  <si>
    <t>102/09/27</t>
  </si>
  <si>
    <t>102/09/29</t>
  </si>
  <si>
    <t>102/09/30</t>
  </si>
  <si>
    <t>102/10/04</t>
  </si>
  <si>
    <t>102/10/05</t>
  </si>
  <si>
    <t>102/10/08</t>
  </si>
  <si>
    <t>102/10/10</t>
  </si>
  <si>
    <t>102/10/13</t>
  </si>
  <si>
    <t>102/10/15</t>
  </si>
  <si>
    <t>102/10/19</t>
  </si>
  <si>
    <t>102/10/27</t>
  </si>
  <si>
    <t>102/10/28</t>
  </si>
  <si>
    <t>102/11/11</t>
  </si>
  <si>
    <t>102/11/14</t>
  </si>
  <si>
    <t>102/11/19</t>
  </si>
  <si>
    <t>102/11/20</t>
  </si>
  <si>
    <t>102/11/25</t>
  </si>
  <si>
    <t>102/12/03</t>
  </si>
  <si>
    <t>102/12/04</t>
  </si>
  <si>
    <t>102/12/11</t>
  </si>
  <si>
    <t>102/12/12</t>
  </si>
  <si>
    <t>102/12/22</t>
  </si>
  <si>
    <t>102/12/28</t>
  </si>
  <si>
    <t>102/12/29</t>
  </si>
  <si>
    <t>103/01/01</t>
  </si>
  <si>
    <t>103/01/16</t>
  </si>
  <si>
    <t>103/02/04</t>
  </si>
  <si>
    <t>103/04/11</t>
  </si>
  <si>
    <t>103/04/27</t>
  </si>
  <si>
    <t>103/05/15</t>
  </si>
  <si>
    <t>103/05/29</t>
  </si>
  <si>
    <t>103/06/02</t>
  </si>
  <si>
    <t>103/06/13</t>
  </si>
  <si>
    <t>103/06/21</t>
  </si>
  <si>
    <t>103/06/22</t>
  </si>
  <si>
    <t>103/06/29</t>
  </si>
  <si>
    <t>103/09/04</t>
  </si>
  <si>
    <t>103/10/06</t>
  </si>
  <si>
    <t>103/11/02</t>
  </si>
  <si>
    <t>103/12/28</t>
  </si>
  <si>
    <t>104/02/25</t>
  </si>
  <si>
    <t>104/04/14</t>
  </si>
  <si>
    <t>104/07/18</t>
  </si>
  <si>
    <t>104/08/02</t>
  </si>
  <si>
    <t>104/08/19</t>
  </si>
  <si>
    <t>104/09/03</t>
  </si>
  <si>
    <t>104/09/06</t>
  </si>
  <si>
    <t>104/09/23</t>
  </si>
  <si>
    <t>104/10/01</t>
  </si>
  <si>
    <t>104/10/08</t>
  </si>
  <si>
    <t>104/10/19</t>
  </si>
  <si>
    <t>104/10/23</t>
  </si>
  <si>
    <t>104/11/05</t>
  </si>
  <si>
    <t>104/11/08</t>
  </si>
  <si>
    <t>104/11/12</t>
  </si>
  <si>
    <t>104/11/19</t>
  </si>
  <si>
    <t>104/12/11</t>
  </si>
  <si>
    <t>蔡惠娟
板信銀行內湖分行
4552010009537</t>
    <phoneticPr fontId="2" type="noConversion"/>
  </si>
  <si>
    <t>係因銀行端出問題，故嘗試匯款1元，該款項與投資、領回金額無關(A15P5)</t>
    <phoneticPr fontId="2" type="noConversion"/>
  </si>
  <si>
    <t>A9P73</t>
    <phoneticPr fontId="2" type="noConversion"/>
  </si>
  <si>
    <t>A9P73</t>
    <phoneticPr fontId="2" type="noConversion"/>
  </si>
  <si>
    <t>A9P74</t>
    <phoneticPr fontId="2" type="noConversion"/>
  </si>
  <si>
    <t>A9P74</t>
    <phoneticPr fontId="2" type="noConversion"/>
  </si>
  <si>
    <t>A9P75</t>
  </si>
  <si>
    <t>A9P75</t>
    <phoneticPr fontId="2" type="noConversion"/>
  </si>
  <si>
    <t>A9P76</t>
  </si>
  <si>
    <t>A9P76</t>
    <phoneticPr fontId="2" type="noConversion"/>
  </si>
  <si>
    <t>A9P77</t>
  </si>
  <si>
    <t>A9P77</t>
    <phoneticPr fontId="2" type="noConversion"/>
  </si>
  <si>
    <t>A9P78</t>
  </si>
  <si>
    <t>A9P78</t>
    <phoneticPr fontId="2" type="noConversion"/>
  </si>
  <si>
    <t>A9P79</t>
  </si>
  <si>
    <t>A9P79</t>
    <phoneticPr fontId="2" type="noConversion"/>
  </si>
  <si>
    <t>A9P80</t>
  </si>
  <si>
    <t>A9P80</t>
    <phoneticPr fontId="2" type="noConversion"/>
  </si>
  <si>
    <t>A9P81</t>
  </si>
  <si>
    <t>A9P81</t>
    <phoneticPr fontId="2" type="noConversion"/>
  </si>
  <si>
    <t>A9P82</t>
  </si>
  <si>
    <t>A9P82</t>
    <phoneticPr fontId="2" type="noConversion"/>
  </si>
  <si>
    <t>A9P83</t>
  </si>
  <si>
    <t>A9P83</t>
    <phoneticPr fontId="2" type="noConversion"/>
  </si>
  <si>
    <t>A9P84</t>
  </si>
  <si>
    <t>A9P84</t>
    <phoneticPr fontId="2" type="noConversion"/>
  </si>
  <si>
    <t>A9P85</t>
  </si>
  <si>
    <t>A9P85</t>
    <phoneticPr fontId="2" type="noConversion"/>
  </si>
  <si>
    <t>A9P86</t>
  </si>
  <si>
    <t>A9P86</t>
    <phoneticPr fontId="2" type="noConversion"/>
  </si>
  <si>
    <t>A9P87</t>
  </si>
  <si>
    <t>A9P87</t>
    <phoneticPr fontId="2" type="noConversion"/>
  </si>
  <si>
    <t>A9P88</t>
  </si>
  <si>
    <t>A9P88</t>
    <phoneticPr fontId="2" type="noConversion"/>
  </si>
  <si>
    <t>A9P89</t>
  </si>
  <si>
    <t>A9P89</t>
    <phoneticPr fontId="2" type="noConversion"/>
  </si>
  <si>
    <t>A9P90</t>
  </si>
  <si>
    <t>A9P90</t>
    <phoneticPr fontId="2" type="noConversion"/>
  </si>
  <si>
    <t>A9P91</t>
  </si>
  <si>
    <t>A9P91</t>
    <phoneticPr fontId="2" type="noConversion"/>
  </si>
  <si>
    <t>A9P92</t>
  </si>
  <si>
    <t>A9P92</t>
    <phoneticPr fontId="2" type="noConversion"/>
  </si>
  <si>
    <t>A9P93</t>
  </si>
  <si>
    <t>A9P93</t>
    <phoneticPr fontId="2" type="noConversion"/>
  </si>
  <si>
    <t>A9P94</t>
  </si>
  <si>
    <t>A9P94</t>
    <phoneticPr fontId="2" type="noConversion"/>
  </si>
  <si>
    <t>A9P95</t>
  </si>
  <si>
    <t>A9P95</t>
    <phoneticPr fontId="2" type="noConversion"/>
  </si>
  <si>
    <t>A9P96</t>
  </si>
  <si>
    <t>A9P96</t>
    <phoneticPr fontId="2" type="noConversion"/>
  </si>
  <si>
    <t>A9P97</t>
  </si>
  <si>
    <t>A9P97</t>
    <phoneticPr fontId="2" type="noConversion"/>
  </si>
  <si>
    <t>A9P98</t>
  </si>
  <si>
    <t>A9P98</t>
    <phoneticPr fontId="2" type="noConversion"/>
  </si>
  <si>
    <t>A9P99</t>
  </si>
  <si>
    <t>A9P99</t>
    <phoneticPr fontId="2" type="noConversion"/>
  </si>
  <si>
    <t>A11P92</t>
    <phoneticPr fontId="2" type="noConversion"/>
  </si>
  <si>
    <t>A11P93</t>
  </si>
  <si>
    <t>A11P93</t>
    <phoneticPr fontId="2" type="noConversion"/>
  </si>
  <si>
    <t>A11P94</t>
  </si>
  <si>
    <t>A11P94</t>
    <phoneticPr fontId="2" type="noConversion"/>
  </si>
  <si>
    <t>A11P95</t>
  </si>
  <si>
    <t>A11P95</t>
    <phoneticPr fontId="2" type="noConversion"/>
  </si>
  <si>
    <t>A11P96</t>
  </si>
  <si>
    <t>A11P96</t>
    <phoneticPr fontId="2" type="noConversion"/>
  </si>
  <si>
    <t>A11P97</t>
  </si>
  <si>
    <t>A11P97</t>
    <phoneticPr fontId="2" type="noConversion"/>
  </si>
  <si>
    <t>A11P98</t>
  </si>
  <si>
    <t>104/03/31</t>
    <phoneticPr fontId="2" type="noConversion"/>
  </si>
  <si>
    <t>A11P98</t>
    <phoneticPr fontId="2" type="noConversion"/>
  </si>
  <si>
    <t>A11P99</t>
  </si>
  <si>
    <t>A11P99</t>
    <phoneticPr fontId="2" type="noConversion"/>
  </si>
  <si>
    <t>A11P100</t>
  </si>
  <si>
    <t>A11P100</t>
    <phoneticPr fontId="2" type="noConversion"/>
  </si>
  <si>
    <t>A11P101</t>
  </si>
  <si>
    <t>104/08/01</t>
    <phoneticPr fontId="2" type="noConversion"/>
  </si>
  <si>
    <t>A11P101</t>
    <phoneticPr fontId="2" type="noConversion"/>
  </si>
  <si>
    <t>A11P102</t>
  </si>
  <si>
    <t>A11P102</t>
    <phoneticPr fontId="2" type="noConversion"/>
  </si>
  <si>
    <t>A11P103</t>
  </si>
  <si>
    <t>100/01/03</t>
  </si>
  <si>
    <t>100/01/06</t>
  </si>
  <si>
    <t>100/01/14</t>
  </si>
  <si>
    <t>100/01/31</t>
  </si>
  <si>
    <t>100/02/08</t>
  </si>
  <si>
    <t>100/02/11</t>
  </si>
  <si>
    <t>100/02/21</t>
  </si>
  <si>
    <t>100/03/01</t>
  </si>
  <si>
    <t>100/03/07</t>
  </si>
  <si>
    <t>100/03/08</t>
  </si>
  <si>
    <t>100/03/14</t>
  </si>
  <si>
    <t>100/03/21</t>
  </si>
  <si>
    <t>100/04/06</t>
  </si>
  <si>
    <t>100/04/18</t>
  </si>
  <si>
    <t>100/04/21</t>
  </si>
  <si>
    <t>100/05/03</t>
  </si>
  <si>
    <t>100/05/05</t>
  </si>
  <si>
    <t>100/05/16</t>
  </si>
  <si>
    <t>100/05/17</t>
  </si>
  <si>
    <t>100/05/20</t>
  </si>
  <si>
    <t>100/06/01</t>
  </si>
  <si>
    <t>100/06/07</t>
  </si>
  <si>
    <t>100/06/15</t>
  </si>
  <si>
    <t>100/06/21</t>
  </si>
  <si>
    <t>100/06/23</t>
  </si>
  <si>
    <t>100/07/01</t>
  </si>
  <si>
    <t>100/07/05</t>
  </si>
  <si>
    <t>100/07/13</t>
  </si>
  <si>
    <t>100/07/15</t>
  </si>
  <si>
    <t>100/07/21</t>
  </si>
  <si>
    <t>100/07/22</t>
  </si>
  <si>
    <t>100/08/01</t>
  </si>
  <si>
    <t>100/08/04</t>
  </si>
  <si>
    <t>100/08/15</t>
  </si>
  <si>
    <t>100/08/16</t>
  </si>
  <si>
    <t>100/08/19</t>
  </si>
  <si>
    <t>100/08/23</t>
  </si>
  <si>
    <t>100/09/01</t>
  </si>
  <si>
    <t>100/09/05</t>
  </si>
  <si>
    <t>100/09/15</t>
  </si>
  <si>
    <t>100/09/19</t>
  </si>
  <si>
    <t>100/09/22</t>
  </si>
  <si>
    <t>100/10/03</t>
  </si>
  <si>
    <t>100/10/05</t>
  </si>
  <si>
    <t>100/10/17</t>
  </si>
  <si>
    <t>100/10/18</t>
  </si>
  <si>
    <t>100/10/24</t>
  </si>
  <si>
    <t>100/11/01</t>
  </si>
  <si>
    <t>100/11/07</t>
  </si>
  <si>
    <t>100/11/16</t>
  </si>
  <si>
    <t>100/11/21</t>
  </si>
  <si>
    <t>100/11/23</t>
  </si>
  <si>
    <t>100/12/02</t>
  </si>
  <si>
    <t>100/12/06</t>
  </si>
  <si>
    <t>100/12/12</t>
  </si>
  <si>
    <t>100/12/16</t>
  </si>
  <si>
    <t>100/12/26</t>
  </si>
  <si>
    <t>101/01/05</t>
  </si>
  <si>
    <t>101/01/17</t>
  </si>
  <si>
    <t>101/01/18</t>
  </si>
  <si>
    <t>101/01/30</t>
  </si>
  <si>
    <t>101/02/03</t>
  </si>
  <si>
    <t>101/02/17</t>
  </si>
  <si>
    <t>101/02/20</t>
  </si>
  <si>
    <t>101/02/24</t>
  </si>
  <si>
    <t>101/02/29</t>
  </si>
  <si>
    <t>99/07/19</t>
  </si>
  <si>
    <t>99/08/02</t>
  </si>
  <si>
    <t>99/08/09</t>
  </si>
  <si>
    <t>99/08/12</t>
  </si>
  <si>
    <t>99/08/27</t>
  </si>
  <si>
    <t>99/08/31</t>
  </si>
  <si>
    <t>99/09/01</t>
  </si>
  <si>
    <t>99/09/09</t>
  </si>
  <si>
    <t>99/10/04</t>
  </si>
  <si>
    <t>99/10/06</t>
  </si>
  <si>
    <t>99/10/12</t>
  </si>
  <si>
    <t>99/10/22</t>
  </si>
  <si>
    <t>99/10/25</t>
  </si>
  <si>
    <t>99/11/22</t>
  </si>
  <si>
    <t>99/12/01</t>
  </si>
  <si>
    <t>99/12/07</t>
  </si>
  <si>
    <t>99/12/13</t>
  </si>
  <si>
    <t>99/12/21</t>
  </si>
  <si>
    <t>合計</t>
    <phoneticPr fontId="2" type="noConversion"/>
  </si>
  <si>
    <t>100/01/11</t>
  </si>
  <si>
    <t>100/03/22</t>
  </si>
  <si>
    <t>100/05/27</t>
  </si>
  <si>
    <t>100/11/25</t>
  </si>
  <si>
    <t>101/01/02</t>
  </si>
  <si>
    <t>101/01/11</t>
  </si>
  <si>
    <t>101/03/15</t>
  </si>
  <si>
    <t>101/03/28</t>
  </si>
  <si>
    <t>101/07/31</t>
  </si>
  <si>
    <t>101/08/10</t>
  </si>
  <si>
    <t>101/09/06</t>
  </si>
  <si>
    <t>101/10/11</t>
  </si>
  <si>
    <t>102/01/15</t>
  </si>
  <si>
    <t>102/01/22</t>
  </si>
  <si>
    <t>102/02/26</t>
  </si>
  <si>
    <t>102/03/29</t>
  </si>
  <si>
    <t>102/04/23</t>
  </si>
  <si>
    <t>102/05/02</t>
  </si>
  <si>
    <t>102/05/30</t>
  </si>
  <si>
    <t>102/06/11</t>
  </si>
  <si>
    <t>102/07/09</t>
  </si>
  <si>
    <t>102/08/20</t>
  </si>
  <si>
    <t>103/12/23</t>
    <phoneticPr fontId="2" type="noConversion"/>
  </si>
  <si>
    <t>A9P46、
A12P189</t>
    <phoneticPr fontId="2" type="noConversion"/>
  </si>
  <si>
    <t>A9P47</t>
    <phoneticPr fontId="2" type="noConversion"/>
  </si>
  <si>
    <t>A6P71</t>
    <phoneticPr fontId="2" type="noConversion"/>
  </si>
  <si>
    <t>A6P72</t>
    <phoneticPr fontId="2" type="noConversion"/>
  </si>
  <si>
    <t>A6P79</t>
    <phoneticPr fontId="2" type="noConversion"/>
  </si>
  <si>
    <t>A6P82</t>
    <phoneticPr fontId="2" type="noConversion"/>
  </si>
  <si>
    <t>A6P87</t>
    <phoneticPr fontId="2" type="noConversion"/>
  </si>
  <si>
    <t>A6P88</t>
    <phoneticPr fontId="2" type="noConversion"/>
  </si>
  <si>
    <t>A6P89</t>
    <phoneticPr fontId="2" type="noConversion"/>
  </si>
  <si>
    <t>A6P90</t>
    <phoneticPr fontId="2" type="noConversion"/>
  </si>
  <si>
    <t>A6P91</t>
    <phoneticPr fontId="2" type="noConversion"/>
  </si>
  <si>
    <t>A6P94</t>
    <phoneticPr fontId="2" type="noConversion"/>
  </si>
  <si>
    <t>A6P97</t>
    <phoneticPr fontId="2" type="noConversion"/>
  </si>
  <si>
    <t>A6P100</t>
    <phoneticPr fontId="2" type="noConversion"/>
  </si>
  <si>
    <t>A6P101</t>
    <phoneticPr fontId="2" type="noConversion"/>
  </si>
  <si>
    <t>A6P105</t>
    <phoneticPr fontId="2" type="noConversion"/>
  </si>
  <si>
    <t>=60,000/
3,000,000</t>
  </si>
  <si>
    <t>約定書
(A12P125)
本票
(A12P125)</t>
    <phoneticPr fontId="2" type="noConversion"/>
  </si>
  <si>
    <t>約定書
(A12P125反)
本票
(A12P125反)</t>
    <phoneticPr fontId="2" type="noConversion"/>
  </si>
  <si>
    <t>=90,000/
3,000,000
=60,000/
3,000,000</t>
  </si>
  <si>
    <t>=90,000/
3,000,000
=60,000/
3,000,000</t>
    <phoneticPr fontId="2" type="noConversion"/>
  </si>
  <si>
    <t>首月:3%
其他:2%</t>
    <phoneticPr fontId="2" type="noConversion"/>
  </si>
  <si>
    <t>首月:3%
其他:2%</t>
    <phoneticPr fontId="2" type="noConversion"/>
  </si>
  <si>
    <t>首月:3%
其他:2%</t>
    <phoneticPr fontId="2" type="noConversion"/>
  </si>
  <si>
    <t>=180,000/
6,000,000
=120,000/
6,000,000</t>
    <phoneticPr fontId="2" type="noConversion"/>
  </si>
  <si>
    <t>約定書
(A12P126)
本票
(A12P126)</t>
    <phoneticPr fontId="2" type="noConversion"/>
  </si>
  <si>
    <t>=120,000/
4,000,000
=80,000/
4,000,000</t>
    <phoneticPr fontId="2" type="noConversion"/>
  </si>
  <si>
    <t>約定書
(A12P126反)
本票
(A12P126反)</t>
    <phoneticPr fontId="2" type="noConversion"/>
  </si>
  <si>
    <t>約定書
(A12P127)
本票
(A12P127)</t>
    <phoneticPr fontId="2" type="noConversion"/>
  </si>
  <si>
    <t>=150,000/
5,000,000
=100,000/
5,000,000</t>
    <phoneticPr fontId="2" type="noConversion"/>
  </si>
  <si>
    <t>約定書
(A12P127反)
本票
(A12P127反)</t>
    <phoneticPr fontId="2" type="noConversion"/>
  </si>
  <si>
    <t>約定書
(A12P128)
本票
(A12P128)</t>
    <phoneticPr fontId="2" type="noConversion"/>
  </si>
  <si>
    <t>=30,000/
1,000,000
=20,000/
1,000,000</t>
    <phoneticPr fontId="2" type="noConversion"/>
  </si>
  <si>
    <t>約定書
(A12P128反)
本票
(A12P128反)</t>
    <phoneticPr fontId="2" type="noConversion"/>
  </si>
  <si>
    <t>約定書
(A12P129)
本票
(A12P129)</t>
    <phoneticPr fontId="2" type="noConversion"/>
  </si>
  <si>
    <t>約定書
(A12P129反)
本票
(A12P129反)</t>
    <phoneticPr fontId="2" type="noConversion"/>
  </si>
  <si>
    <t>=180,000/
4,500,000
=90,000/
4,500,000</t>
    <phoneticPr fontId="2" type="noConversion"/>
  </si>
  <si>
    <t>首月:4%
其他:2%</t>
    <phoneticPr fontId="2" type="noConversion"/>
  </si>
  <si>
    <t>約定書
(A12P130)
本票
(A12P130)</t>
    <phoneticPr fontId="2" type="noConversion"/>
  </si>
  <si>
    <t>約定書
(A12P130反)
本票
(A12P130反)</t>
    <phoneticPr fontId="2" type="noConversion"/>
  </si>
  <si>
    <t>=40,000/
1,000,000
=20,000/
1,000,000</t>
    <phoneticPr fontId="2" type="noConversion"/>
  </si>
  <si>
    <t>首月:4%
其他:2%</t>
    <phoneticPr fontId="2" type="noConversion"/>
  </si>
  <si>
    <t>約定書
(A12P131)
本票
(A12P131)</t>
    <phoneticPr fontId="2" type="noConversion"/>
  </si>
  <si>
    <t>=120,000/
3,000,000
=60,000/
3,000,000</t>
    <phoneticPr fontId="2" type="noConversion"/>
  </si>
  <si>
    <t>=50,000/
1,000,000
=20,000/
1,000,000</t>
    <phoneticPr fontId="2" type="noConversion"/>
  </si>
  <si>
    <t>首月:5%
其他:2%</t>
    <phoneticPr fontId="2" type="noConversion"/>
  </si>
  <si>
    <t>約定書
(A12P132)
本票
(A12P132)</t>
    <phoneticPr fontId="2" type="noConversion"/>
  </si>
  <si>
    <t>（註3）</t>
    <phoneticPr fontId="2" type="noConversion"/>
  </si>
  <si>
    <t>係被告蔡惠娟支付予陳慧雯之介紹佣金</t>
    <phoneticPr fontId="2" type="noConversion"/>
  </si>
  <si>
    <t>其中給付佣金部分</t>
    <phoneticPr fontId="2" type="noConversion"/>
  </si>
  <si>
    <t>係被告蔡惠娟支付予陳慧雯之介紹佣金（上開附表編號14、17-19）</t>
    <phoneticPr fontId="2" type="noConversion"/>
  </si>
  <si>
    <t>101/02/01</t>
    <phoneticPr fontId="2" type="noConversion"/>
  </si>
  <si>
    <t>101/02/08</t>
    <phoneticPr fontId="2" type="noConversion"/>
  </si>
  <si>
    <t>103/10/24</t>
    <phoneticPr fontId="2" type="noConversion"/>
  </si>
  <si>
    <t>104/03/02</t>
    <phoneticPr fontId="2" type="noConversion"/>
  </si>
  <si>
    <t>104/12/04</t>
    <phoneticPr fontId="2" type="noConversion"/>
  </si>
  <si>
    <t>104/03/02</t>
    <phoneticPr fontId="2" type="noConversion"/>
  </si>
  <si>
    <t>約定書
（B1P29）</t>
    <phoneticPr fontId="2" type="noConversion"/>
  </si>
  <si>
    <t>=24,000/
900,000</t>
    <phoneticPr fontId="2" type="noConversion"/>
  </si>
  <si>
    <t>約定書
（B1P31）</t>
    <phoneticPr fontId="2" type="noConversion"/>
  </si>
  <si>
    <t>=20,000/
1,000,000</t>
    <phoneticPr fontId="2" type="noConversion"/>
  </si>
  <si>
    <t>約定書
（B2P19）</t>
    <phoneticPr fontId="2" type="noConversion"/>
  </si>
  <si>
    <t>103/10/22</t>
    <phoneticPr fontId="2" type="noConversion"/>
  </si>
  <si>
    <t>=35,000/
1500,000</t>
    <phoneticPr fontId="2" type="noConversion"/>
  </si>
  <si>
    <t>月利率
(註1)</t>
    <phoneticPr fontId="2" type="noConversion"/>
  </si>
  <si>
    <t>首月:6%
其他:2%</t>
    <phoneticPr fontId="2" type="noConversion"/>
  </si>
  <si>
    <t>=12,000/
600,000</t>
    <phoneticPr fontId="2" type="noConversion"/>
  </si>
  <si>
    <t>約定書
（B2P23）</t>
    <phoneticPr fontId="2" type="noConversion"/>
  </si>
  <si>
    <t>首月:6%
其他:2%</t>
    <phoneticPr fontId="2" type="noConversion"/>
  </si>
  <si>
    <t>約定書
（B2P29）</t>
    <phoneticPr fontId="2" type="noConversion"/>
  </si>
  <si>
    <t>B2P91</t>
    <phoneticPr fontId="2" type="noConversion"/>
  </si>
  <si>
    <t>B2P97</t>
    <phoneticPr fontId="2" type="noConversion"/>
  </si>
  <si>
    <t>104/06/24</t>
  </si>
  <si>
    <t>B2P123</t>
    <phoneticPr fontId="2" type="noConversion"/>
  </si>
  <si>
    <t>B2P147</t>
    <phoneticPr fontId="2" type="noConversion"/>
  </si>
  <si>
    <t>（註3）</t>
    <phoneticPr fontId="2" type="noConversion"/>
  </si>
  <si>
    <t>103/11/07</t>
    <phoneticPr fontId="2" type="noConversion"/>
  </si>
  <si>
    <t>B2P127</t>
    <phoneticPr fontId="2" type="noConversion"/>
  </si>
  <si>
    <t>=30,000/
1,000,000</t>
    <phoneticPr fontId="2" type="noConversion"/>
  </si>
  <si>
    <t>約定書
（B1P33）</t>
    <phoneticPr fontId="2" type="noConversion"/>
  </si>
  <si>
    <t>103/11/17</t>
    <phoneticPr fontId="2" type="noConversion"/>
  </si>
  <si>
    <t>B2P129</t>
    <phoneticPr fontId="2" type="noConversion"/>
  </si>
  <si>
    <t>103/11/23</t>
    <phoneticPr fontId="2" type="noConversion"/>
  </si>
  <si>
    <t>103/11/27</t>
    <phoneticPr fontId="2" type="noConversion"/>
  </si>
  <si>
    <t>B2P93</t>
    <phoneticPr fontId="2" type="noConversion"/>
  </si>
  <si>
    <t>B2P131</t>
    <phoneticPr fontId="2" type="noConversion"/>
  </si>
  <si>
    <t>103/12/05</t>
    <phoneticPr fontId="2" type="noConversion"/>
  </si>
  <si>
    <t>B2P95</t>
    <phoneticPr fontId="2" type="noConversion"/>
  </si>
  <si>
    <t>103/12/18</t>
    <phoneticPr fontId="2" type="noConversion"/>
  </si>
  <si>
    <t>B2P133</t>
    <phoneticPr fontId="2" type="noConversion"/>
  </si>
  <si>
    <t>（註3）</t>
    <phoneticPr fontId="2" type="noConversion"/>
  </si>
  <si>
    <t>104/01/08</t>
    <phoneticPr fontId="2" type="noConversion"/>
  </si>
  <si>
    <t>B2P145、P155</t>
    <phoneticPr fontId="2" type="noConversion"/>
  </si>
  <si>
    <t>104/01/21</t>
    <phoneticPr fontId="2" type="noConversion"/>
  </si>
  <si>
    <t>B2P145</t>
    <phoneticPr fontId="2" type="noConversion"/>
  </si>
  <si>
    <t>104/02/02</t>
    <phoneticPr fontId="2" type="noConversion"/>
  </si>
  <si>
    <t>B2P135</t>
    <phoneticPr fontId="2" type="noConversion"/>
  </si>
  <si>
    <t>約定書
（B2P27）</t>
    <phoneticPr fontId="2" type="noConversion"/>
  </si>
  <si>
    <t>104/03/04</t>
    <phoneticPr fontId="2" type="noConversion"/>
  </si>
  <si>
    <t>B2P99</t>
    <phoneticPr fontId="2" type="noConversion"/>
  </si>
  <si>
    <t>104/03/17</t>
    <phoneticPr fontId="2" type="noConversion"/>
  </si>
  <si>
    <t>B2P137</t>
    <phoneticPr fontId="2" type="noConversion"/>
  </si>
  <si>
    <t>104/03/20</t>
    <phoneticPr fontId="2" type="noConversion"/>
  </si>
  <si>
    <t>104/03/26</t>
    <phoneticPr fontId="2" type="noConversion"/>
  </si>
  <si>
    <t>B2P139</t>
    <phoneticPr fontId="2" type="noConversion"/>
  </si>
  <si>
    <t>B2P149</t>
    <phoneticPr fontId="2" type="noConversion"/>
  </si>
  <si>
    <t>104/03/31</t>
    <phoneticPr fontId="2" type="noConversion"/>
  </si>
  <si>
    <t>B2P101</t>
    <phoneticPr fontId="2" type="noConversion"/>
  </si>
  <si>
    <t>104/04/01</t>
    <phoneticPr fontId="2" type="noConversion"/>
  </si>
  <si>
    <t>B2P103</t>
    <phoneticPr fontId="2" type="noConversion"/>
  </si>
  <si>
    <t>104/04/10</t>
    <phoneticPr fontId="2" type="noConversion"/>
  </si>
  <si>
    <t>B2P105</t>
    <phoneticPr fontId="2" type="noConversion"/>
  </si>
  <si>
    <t>104/04/11</t>
    <phoneticPr fontId="2" type="noConversion"/>
  </si>
  <si>
    <t>B2P151</t>
    <phoneticPr fontId="2" type="noConversion"/>
  </si>
  <si>
    <t>104/04/21</t>
    <phoneticPr fontId="2" type="noConversion"/>
  </si>
  <si>
    <t>B2P107</t>
    <phoneticPr fontId="2" type="noConversion"/>
  </si>
  <si>
    <t>104/04/30</t>
    <phoneticPr fontId="2" type="noConversion"/>
  </si>
  <si>
    <t>B2P141</t>
    <phoneticPr fontId="2" type="noConversion"/>
  </si>
  <si>
    <t>104/05/01</t>
    <phoneticPr fontId="2" type="noConversion"/>
  </si>
  <si>
    <t>B2P109</t>
    <phoneticPr fontId="2" type="noConversion"/>
  </si>
  <si>
    <t>104/05/04</t>
    <phoneticPr fontId="2" type="noConversion"/>
  </si>
  <si>
    <t>（註3）</t>
    <phoneticPr fontId="2" type="noConversion"/>
  </si>
  <si>
    <t>104/05/05</t>
    <phoneticPr fontId="2" type="noConversion"/>
  </si>
  <si>
    <t>104/05/06</t>
    <phoneticPr fontId="2" type="noConversion"/>
  </si>
  <si>
    <t>104/05/12</t>
    <phoneticPr fontId="2" type="noConversion"/>
  </si>
  <si>
    <t>B2P111</t>
    <phoneticPr fontId="2" type="noConversion"/>
  </si>
  <si>
    <t>104/05/18</t>
    <phoneticPr fontId="2" type="noConversion"/>
  </si>
  <si>
    <t>B2P111、113</t>
    <phoneticPr fontId="2" type="noConversion"/>
  </si>
  <si>
    <t>104/05/20</t>
    <phoneticPr fontId="2" type="noConversion"/>
  </si>
  <si>
    <t>104/05/22</t>
    <phoneticPr fontId="2" type="noConversion"/>
  </si>
  <si>
    <t>B2P111、113</t>
    <phoneticPr fontId="2" type="noConversion"/>
  </si>
  <si>
    <t>（註3）</t>
    <phoneticPr fontId="2" type="noConversion"/>
  </si>
  <si>
    <t>104/06/11</t>
    <phoneticPr fontId="2" type="noConversion"/>
  </si>
  <si>
    <t>B2P115</t>
    <phoneticPr fontId="2" type="noConversion"/>
  </si>
  <si>
    <t>104/06/18</t>
    <phoneticPr fontId="2" type="noConversion"/>
  </si>
  <si>
    <t>104/06/24</t>
    <phoneticPr fontId="2" type="noConversion"/>
  </si>
  <si>
    <t>B2P117</t>
    <phoneticPr fontId="2" type="noConversion"/>
  </si>
  <si>
    <t>104/07/29</t>
    <phoneticPr fontId="2" type="noConversion"/>
  </si>
  <si>
    <t>B2P119</t>
    <phoneticPr fontId="2" type="noConversion"/>
  </si>
  <si>
    <t>104/08/05</t>
    <phoneticPr fontId="2" type="noConversion"/>
  </si>
  <si>
    <t>B2P121</t>
    <phoneticPr fontId="2" type="noConversion"/>
  </si>
  <si>
    <t>（註3）</t>
    <phoneticPr fontId="2" type="noConversion"/>
  </si>
  <si>
    <t>（註3）</t>
    <phoneticPr fontId="2" type="noConversion"/>
  </si>
  <si>
    <t>103/12/22</t>
    <phoneticPr fontId="2" type="noConversion"/>
  </si>
  <si>
    <t>104/01/05</t>
    <phoneticPr fontId="2" type="noConversion"/>
  </si>
  <si>
    <t>104/01/12</t>
    <phoneticPr fontId="2" type="noConversion"/>
  </si>
  <si>
    <t>104/01/16</t>
    <phoneticPr fontId="2" type="noConversion"/>
  </si>
  <si>
    <t>104/01/21</t>
    <phoneticPr fontId="2" type="noConversion"/>
  </si>
  <si>
    <t>104/02/04</t>
    <phoneticPr fontId="2" type="noConversion"/>
  </si>
  <si>
    <t>104/04/06</t>
    <phoneticPr fontId="2" type="noConversion"/>
  </si>
  <si>
    <t>104/02/08</t>
    <phoneticPr fontId="2" type="noConversion"/>
  </si>
  <si>
    <t>104/02/11</t>
    <phoneticPr fontId="2" type="noConversion"/>
  </si>
  <si>
    <t>104/02/13</t>
    <phoneticPr fontId="2" type="noConversion"/>
  </si>
  <si>
    <t>104/02/17</t>
    <phoneticPr fontId="2" type="noConversion"/>
  </si>
  <si>
    <t>104/02/21</t>
    <phoneticPr fontId="2" type="noConversion"/>
  </si>
  <si>
    <t>104/02/22</t>
  </si>
  <si>
    <t>104/02/26</t>
    <phoneticPr fontId="2" type="noConversion"/>
  </si>
  <si>
    <t>B2P35</t>
    <phoneticPr fontId="2" type="noConversion"/>
  </si>
  <si>
    <t>B2P50</t>
  </si>
  <si>
    <t>104/02/06</t>
    <phoneticPr fontId="2" type="noConversion"/>
  </si>
  <si>
    <t>B2P36</t>
    <phoneticPr fontId="2" type="noConversion"/>
  </si>
  <si>
    <t>104/03/01</t>
    <phoneticPr fontId="2" type="noConversion"/>
  </si>
  <si>
    <t>104/03/04</t>
    <phoneticPr fontId="2" type="noConversion"/>
  </si>
  <si>
    <t>104/03/07</t>
    <phoneticPr fontId="2" type="noConversion"/>
  </si>
  <si>
    <t>104/03/10</t>
    <phoneticPr fontId="2" type="noConversion"/>
  </si>
  <si>
    <t>104/03/17</t>
    <phoneticPr fontId="2" type="noConversion"/>
  </si>
  <si>
    <t>104/03/19</t>
    <phoneticPr fontId="2" type="noConversion"/>
  </si>
  <si>
    <t>104/03/21</t>
    <phoneticPr fontId="2" type="noConversion"/>
  </si>
  <si>
    <t>104/04/02</t>
    <phoneticPr fontId="2" type="noConversion"/>
  </si>
  <si>
    <t>104/04/03</t>
  </si>
  <si>
    <t>104/04/10</t>
    <phoneticPr fontId="2" type="noConversion"/>
  </si>
  <si>
    <t>104/04/12</t>
    <phoneticPr fontId="2" type="noConversion"/>
  </si>
  <si>
    <t>104/04/17</t>
    <phoneticPr fontId="2" type="noConversion"/>
  </si>
  <si>
    <t>104/04/20</t>
    <phoneticPr fontId="2" type="noConversion"/>
  </si>
  <si>
    <t>104/04/22</t>
    <phoneticPr fontId="2" type="noConversion"/>
  </si>
  <si>
    <t>104/04/26</t>
    <phoneticPr fontId="2" type="noConversion"/>
  </si>
  <si>
    <t>104/04/29</t>
    <phoneticPr fontId="2" type="noConversion"/>
  </si>
  <si>
    <t>104/03/24</t>
    <phoneticPr fontId="2" type="noConversion"/>
  </si>
  <si>
    <t>104/03/25</t>
    <phoneticPr fontId="2" type="noConversion"/>
  </si>
  <si>
    <t>B2P39</t>
    <phoneticPr fontId="2" type="noConversion"/>
  </si>
  <si>
    <t>B2P40</t>
    <phoneticPr fontId="2" type="noConversion"/>
  </si>
  <si>
    <t>104/05/01</t>
    <phoneticPr fontId="2" type="noConversion"/>
  </si>
  <si>
    <t>104/05/05</t>
    <phoneticPr fontId="2" type="noConversion"/>
  </si>
  <si>
    <t>104/05/08</t>
    <phoneticPr fontId="2" type="noConversion"/>
  </si>
  <si>
    <t>104/05/11</t>
    <phoneticPr fontId="2" type="noConversion"/>
  </si>
  <si>
    <t>104/05/17</t>
    <phoneticPr fontId="2" type="noConversion"/>
  </si>
  <si>
    <t>104/05/20</t>
    <phoneticPr fontId="2" type="noConversion"/>
  </si>
  <si>
    <t>104/05/26</t>
    <phoneticPr fontId="2" type="noConversion"/>
  </si>
  <si>
    <t>104/05/30</t>
    <phoneticPr fontId="2" type="noConversion"/>
  </si>
  <si>
    <t>104/06/01</t>
    <phoneticPr fontId="2" type="noConversion"/>
  </si>
  <si>
    <t>104/06/04</t>
    <phoneticPr fontId="2" type="noConversion"/>
  </si>
  <si>
    <t>104/06/07</t>
    <phoneticPr fontId="2" type="noConversion"/>
  </si>
  <si>
    <t>104/06/12</t>
    <phoneticPr fontId="2" type="noConversion"/>
  </si>
  <si>
    <t>104/06/14</t>
    <phoneticPr fontId="2" type="noConversion"/>
  </si>
  <si>
    <t>104/06/16</t>
    <phoneticPr fontId="2" type="noConversion"/>
  </si>
  <si>
    <t>104/06/18</t>
    <phoneticPr fontId="2" type="noConversion"/>
  </si>
  <si>
    <t>104/06/20</t>
    <phoneticPr fontId="2" type="noConversion"/>
  </si>
  <si>
    <t>104/06/22</t>
    <phoneticPr fontId="2" type="noConversion"/>
  </si>
  <si>
    <t>104/06/26</t>
    <phoneticPr fontId="2" type="noConversion"/>
  </si>
  <si>
    <t>104/06/29</t>
    <phoneticPr fontId="2" type="noConversion"/>
  </si>
  <si>
    <t>B2P43</t>
    <phoneticPr fontId="2" type="noConversion"/>
  </si>
  <si>
    <t>B2P44</t>
  </si>
  <si>
    <t>104/07/03</t>
    <phoneticPr fontId="2" type="noConversion"/>
  </si>
  <si>
    <t>104/07/09</t>
    <phoneticPr fontId="2" type="noConversion"/>
  </si>
  <si>
    <t>104/07/12</t>
    <phoneticPr fontId="2" type="noConversion"/>
  </si>
  <si>
    <t>104/07/16</t>
    <phoneticPr fontId="2" type="noConversion"/>
  </si>
  <si>
    <t>104/07/22</t>
    <phoneticPr fontId="2" type="noConversion"/>
  </si>
  <si>
    <t>104/07/26</t>
    <phoneticPr fontId="2" type="noConversion"/>
  </si>
  <si>
    <t>104/08/02</t>
    <phoneticPr fontId="2" type="noConversion"/>
  </si>
  <si>
    <t>104/08/04</t>
    <phoneticPr fontId="2" type="noConversion"/>
  </si>
  <si>
    <t>104/08/11</t>
    <phoneticPr fontId="2" type="noConversion"/>
  </si>
  <si>
    <t>104/08/19</t>
    <phoneticPr fontId="2" type="noConversion"/>
  </si>
  <si>
    <t>104/08/22</t>
    <phoneticPr fontId="2" type="noConversion"/>
  </si>
  <si>
    <t>104/08/24</t>
    <phoneticPr fontId="2" type="noConversion"/>
  </si>
  <si>
    <t>104/08/30</t>
    <phoneticPr fontId="2" type="noConversion"/>
  </si>
  <si>
    <t>104/09/01</t>
    <phoneticPr fontId="2" type="noConversion"/>
  </si>
  <si>
    <t>104/09/02</t>
  </si>
  <si>
    <t>104/09/10</t>
    <phoneticPr fontId="2" type="noConversion"/>
  </si>
  <si>
    <t>104/09/18</t>
    <phoneticPr fontId="2" type="noConversion"/>
  </si>
  <si>
    <t>104/09/22</t>
    <phoneticPr fontId="2" type="noConversion"/>
  </si>
  <si>
    <t>104/09/26</t>
  </si>
  <si>
    <t>104/10/10</t>
    <phoneticPr fontId="2" type="noConversion"/>
  </si>
  <si>
    <t>104/10/15</t>
    <phoneticPr fontId="2" type="noConversion"/>
  </si>
  <si>
    <t>B2P47</t>
    <phoneticPr fontId="2" type="noConversion"/>
  </si>
  <si>
    <t>B2P48</t>
  </si>
  <si>
    <t>B2P49</t>
  </si>
  <si>
    <t>105/10/12</t>
    <phoneticPr fontId="2" type="noConversion"/>
  </si>
  <si>
    <t>105/10/18</t>
    <phoneticPr fontId="2" type="noConversion"/>
  </si>
  <si>
    <t>105/11/18</t>
    <phoneticPr fontId="2" type="noConversion"/>
  </si>
  <si>
    <t>105/11/26</t>
    <phoneticPr fontId="2" type="noConversion"/>
  </si>
  <si>
    <t>105/12/09</t>
    <phoneticPr fontId="2" type="noConversion"/>
  </si>
  <si>
    <t>106/01/12</t>
    <phoneticPr fontId="2" type="noConversion"/>
  </si>
  <si>
    <t>106/02/09</t>
    <phoneticPr fontId="2" type="noConversion"/>
  </si>
  <si>
    <t>106/02/17</t>
    <phoneticPr fontId="2" type="noConversion"/>
  </si>
  <si>
    <t>106/02/22</t>
    <phoneticPr fontId="2" type="noConversion"/>
  </si>
  <si>
    <t>106/03/01</t>
    <phoneticPr fontId="2" type="noConversion"/>
  </si>
  <si>
    <t>106/03/03</t>
    <phoneticPr fontId="2" type="noConversion"/>
  </si>
  <si>
    <t>106/03/16</t>
    <phoneticPr fontId="2" type="noConversion"/>
  </si>
  <si>
    <t>106/04/10</t>
    <phoneticPr fontId="2" type="noConversion"/>
  </si>
  <si>
    <t>106/04/21</t>
    <phoneticPr fontId="2" type="noConversion"/>
  </si>
  <si>
    <t>106/11/27</t>
    <phoneticPr fontId="2" type="noConversion"/>
  </si>
  <si>
    <t>106/12/11</t>
    <phoneticPr fontId="2" type="noConversion"/>
  </si>
  <si>
    <t>106/05/09</t>
    <phoneticPr fontId="2" type="noConversion"/>
  </si>
  <si>
    <t>106/05/16</t>
    <phoneticPr fontId="2" type="noConversion"/>
  </si>
  <si>
    <t>106/06/09</t>
    <phoneticPr fontId="2" type="noConversion"/>
  </si>
  <si>
    <t>106/07/14</t>
    <phoneticPr fontId="2" type="noConversion"/>
  </si>
  <si>
    <t>107/01/19</t>
    <phoneticPr fontId="2" type="noConversion"/>
  </si>
  <si>
    <t>107/04/03</t>
    <phoneticPr fontId="2" type="noConversion"/>
  </si>
  <si>
    <t>107/05/17</t>
    <phoneticPr fontId="2" type="noConversion"/>
  </si>
  <si>
    <t>107/06/12</t>
    <phoneticPr fontId="2" type="noConversion"/>
  </si>
  <si>
    <t>107/07/13</t>
    <phoneticPr fontId="2" type="noConversion"/>
  </si>
  <si>
    <t>B2P53</t>
    <phoneticPr fontId="2" type="noConversion"/>
  </si>
  <si>
    <t>B2P54</t>
  </si>
  <si>
    <t>B2P55</t>
    <phoneticPr fontId="2" type="noConversion"/>
  </si>
  <si>
    <t>B2P56</t>
    <phoneticPr fontId="2" type="noConversion"/>
  </si>
  <si>
    <t>B2P57</t>
  </si>
  <si>
    <t>106/08/01</t>
    <phoneticPr fontId="2" type="noConversion"/>
  </si>
  <si>
    <t>B2P58</t>
  </si>
  <si>
    <t>B2P59</t>
  </si>
  <si>
    <t>係上開編號39、54、56、58、60、65、81、83部分</t>
    <phoneticPr fontId="2" type="noConversion"/>
  </si>
  <si>
    <t>=10,000/
100,000</t>
    <phoneticPr fontId="2" type="noConversion"/>
  </si>
  <si>
    <t>107/11/07</t>
    <phoneticPr fontId="2" type="noConversion"/>
  </si>
  <si>
    <t>107/11/07</t>
    <phoneticPr fontId="2" type="noConversion"/>
  </si>
  <si>
    <t>107/11/06</t>
    <phoneticPr fontId="2" type="noConversion"/>
  </si>
  <si>
    <t>投資時間</t>
    <phoneticPr fontId="2" type="noConversion"/>
  </si>
  <si>
    <t>99/07/06</t>
    <phoneticPr fontId="2" type="noConversion"/>
  </si>
  <si>
    <t>101/07/05</t>
    <phoneticPr fontId="2" type="noConversion"/>
  </si>
  <si>
    <t>101/07/18</t>
    <phoneticPr fontId="2" type="noConversion"/>
  </si>
  <si>
    <t>101/06/07</t>
  </si>
  <si>
    <t>101/06/08</t>
  </si>
  <si>
    <t>101/06/14</t>
    <phoneticPr fontId="2" type="noConversion"/>
  </si>
  <si>
    <t>101/06/25</t>
    <phoneticPr fontId="2" type="noConversion"/>
  </si>
  <si>
    <t>101/07/03</t>
    <phoneticPr fontId="2" type="noConversion"/>
  </si>
  <si>
    <t>101/08/16</t>
    <phoneticPr fontId="2" type="noConversion"/>
  </si>
  <si>
    <t>101/09/11</t>
    <phoneticPr fontId="2" type="noConversion"/>
  </si>
  <si>
    <t>101/10/12</t>
    <phoneticPr fontId="2" type="noConversion"/>
  </si>
  <si>
    <t>101/11/13</t>
    <phoneticPr fontId="2" type="noConversion"/>
  </si>
  <si>
    <t>101/11/28</t>
    <phoneticPr fontId="2" type="noConversion"/>
  </si>
  <si>
    <t>101/12/03</t>
    <phoneticPr fontId="2" type="noConversion"/>
  </si>
  <si>
    <t>101/12/10</t>
    <phoneticPr fontId="2" type="noConversion"/>
  </si>
  <si>
    <t>101/12/17</t>
    <phoneticPr fontId="2" type="noConversion"/>
  </si>
  <si>
    <t>101/12/19</t>
    <phoneticPr fontId="2" type="noConversion"/>
  </si>
  <si>
    <t>101/12/27</t>
    <phoneticPr fontId="2" type="noConversion"/>
  </si>
  <si>
    <t>102/01/16</t>
    <phoneticPr fontId="2" type="noConversion"/>
  </si>
  <si>
    <t>102/01/28</t>
    <phoneticPr fontId="2" type="noConversion"/>
  </si>
  <si>
    <t>102/02/04</t>
    <phoneticPr fontId="2" type="noConversion"/>
  </si>
  <si>
    <t>102/02/08</t>
    <phoneticPr fontId="2" type="noConversion"/>
  </si>
  <si>
    <t>102/03/05</t>
    <phoneticPr fontId="2" type="noConversion"/>
  </si>
  <si>
    <t>102/03/13</t>
    <phoneticPr fontId="2" type="noConversion"/>
  </si>
  <si>
    <t>102/03/19</t>
    <phoneticPr fontId="2" type="noConversion"/>
  </si>
  <si>
    <t>102/03/28</t>
    <phoneticPr fontId="2" type="noConversion"/>
  </si>
  <si>
    <t>102/04/01</t>
    <phoneticPr fontId="2" type="noConversion"/>
  </si>
  <si>
    <t>102/04/09</t>
    <phoneticPr fontId="2" type="noConversion"/>
  </si>
  <si>
    <t>102/05/05</t>
    <phoneticPr fontId="2" type="noConversion"/>
  </si>
  <si>
    <t>102/05/13</t>
    <phoneticPr fontId="2" type="noConversion"/>
  </si>
  <si>
    <t>102/05/20</t>
    <phoneticPr fontId="2" type="noConversion"/>
  </si>
  <si>
    <t>B11P40</t>
    <phoneticPr fontId="2" type="noConversion"/>
  </si>
  <si>
    <t>匯款人:徐嘉宏
(張宇詩配偶)</t>
    <phoneticPr fontId="2" type="noConversion"/>
  </si>
  <si>
    <t>陳宇詩
華南銀行台中分行
420200445679</t>
    <phoneticPr fontId="2" type="noConversion"/>
  </si>
  <si>
    <t>B11P42</t>
    <phoneticPr fontId="2" type="noConversion"/>
  </si>
  <si>
    <t>B11P43</t>
    <phoneticPr fontId="2" type="noConversion"/>
  </si>
  <si>
    <t>B11P44</t>
    <phoneticPr fontId="2" type="noConversion"/>
  </si>
  <si>
    <t>B11P45</t>
    <phoneticPr fontId="2" type="noConversion"/>
  </si>
  <si>
    <t>B11P46</t>
    <phoneticPr fontId="2" type="noConversion"/>
  </si>
  <si>
    <t>B11P47</t>
    <phoneticPr fontId="2" type="noConversion"/>
  </si>
  <si>
    <t>B11P48</t>
    <phoneticPr fontId="2" type="noConversion"/>
  </si>
  <si>
    <t>B11P49</t>
    <phoneticPr fontId="2" type="noConversion"/>
  </si>
  <si>
    <t>B11P50</t>
    <phoneticPr fontId="2" type="noConversion"/>
  </si>
  <si>
    <t>B11P51</t>
    <phoneticPr fontId="2" type="noConversion"/>
  </si>
  <si>
    <t>101/08/09</t>
    <phoneticPr fontId="2" type="noConversion"/>
  </si>
  <si>
    <t>101/09/10</t>
    <phoneticPr fontId="2" type="noConversion"/>
  </si>
  <si>
    <t>101/10/03</t>
    <phoneticPr fontId="2" type="noConversion"/>
  </si>
  <si>
    <t>101/10/10</t>
    <phoneticPr fontId="2" type="noConversion"/>
  </si>
  <si>
    <t>101/11/10</t>
    <phoneticPr fontId="2" type="noConversion"/>
  </si>
  <si>
    <t>101/11/16</t>
    <phoneticPr fontId="2" type="noConversion"/>
  </si>
  <si>
    <t>101/11/21</t>
    <phoneticPr fontId="2" type="noConversion"/>
  </si>
  <si>
    <t>101/12/10</t>
    <phoneticPr fontId="2" type="noConversion"/>
  </si>
  <si>
    <t>102/01/08</t>
    <phoneticPr fontId="2" type="noConversion"/>
  </si>
  <si>
    <t>102/01/09</t>
    <phoneticPr fontId="2" type="noConversion"/>
  </si>
  <si>
    <t>102/02/19</t>
    <phoneticPr fontId="2" type="noConversion"/>
  </si>
  <si>
    <t>102/02/28</t>
    <phoneticPr fontId="2" type="noConversion"/>
  </si>
  <si>
    <t>102/03/01</t>
    <phoneticPr fontId="2" type="noConversion"/>
  </si>
  <si>
    <t>102/03/08</t>
    <phoneticPr fontId="2" type="noConversion"/>
  </si>
  <si>
    <t>102/03/17</t>
    <phoneticPr fontId="2" type="noConversion"/>
  </si>
  <si>
    <t>102/03/19</t>
    <phoneticPr fontId="2" type="noConversion"/>
  </si>
  <si>
    <t>102/03/28</t>
    <phoneticPr fontId="2" type="noConversion"/>
  </si>
  <si>
    <t>102/04/04</t>
    <phoneticPr fontId="2" type="noConversion"/>
  </si>
  <si>
    <t>102/04/20</t>
    <phoneticPr fontId="2" type="noConversion"/>
  </si>
  <si>
    <t>102/04/22</t>
    <phoneticPr fontId="2" type="noConversion"/>
  </si>
  <si>
    <t>102/05/02</t>
    <phoneticPr fontId="2" type="noConversion"/>
  </si>
  <si>
    <t>102/06/12</t>
    <phoneticPr fontId="2" type="noConversion"/>
  </si>
  <si>
    <t>102/07/11</t>
    <phoneticPr fontId="2" type="noConversion"/>
  </si>
  <si>
    <t>102/08/13</t>
    <phoneticPr fontId="2" type="noConversion"/>
  </si>
  <si>
    <t>102/08/15</t>
    <phoneticPr fontId="2" type="noConversion"/>
  </si>
  <si>
    <t>102/08/19</t>
    <phoneticPr fontId="2" type="noConversion"/>
  </si>
  <si>
    <t>102/08/26</t>
    <phoneticPr fontId="2" type="noConversion"/>
  </si>
  <si>
    <t>102/08/27</t>
    <phoneticPr fontId="2" type="noConversion"/>
  </si>
  <si>
    <t>102/09/05</t>
    <phoneticPr fontId="2" type="noConversion"/>
  </si>
  <si>
    <t>102/09/19</t>
    <phoneticPr fontId="2" type="noConversion"/>
  </si>
  <si>
    <t>B11P49</t>
  </si>
  <si>
    <t>102/03/28</t>
    <phoneticPr fontId="2" type="noConversion"/>
  </si>
  <si>
    <t>B11P52</t>
  </si>
  <si>
    <t>約定書
(A14P245)
本票
(A14P247)</t>
    <phoneticPr fontId="2" type="noConversion"/>
  </si>
  <si>
    <t>101/07/31</t>
    <phoneticPr fontId="2" type="noConversion"/>
  </si>
  <si>
    <t>101/09/03</t>
    <phoneticPr fontId="2" type="noConversion"/>
  </si>
  <si>
    <t>101/10/01</t>
    <phoneticPr fontId="2" type="noConversion"/>
  </si>
  <si>
    <t>101/10/18</t>
    <phoneticPr fontId="2" type="noConversion"/>
  </si>
  <si>
    <t>101/10/31</t>
    <phoneticPr fontId="2" type="noConversion"/>
  </si>
  <si>
    <t>101/11/05</t>
    <phoneticPr fontId="2" type="noConversion"/>
  </si>
  <si>
    <t>101/12/03</t>
    <phoneticPr fontId="2" type="noConversion"/>
  </si>
  <si>
    <t>101/12/19</t>
    <phoneticPr fontId="2" type="noConversion"/>
  </si>
  <si>
    <t>102/01/02</t>
    <phoneticPr fontId="2" type="noConversion"/>
  </si>
  <si>
    <t>102/01/21</t>
    <phoneticPr fontId="2" type="noConversion"/>
  </si>
  <si>
    <t>102/02/01</t>
    <phoneticPr fontId="2" type="noConversion"/>
  </si>
  <si>
    <t>102/03/04</t>
    <phoneticPr fontId="2" type="noConversion"/>
  </si>
  <si>
    <t>102/04/01</t>
    <phoneticPr fontId="2" type="noConversion"/>
  </si>
  <si>
    <t>102/05/02</t>
    <phoneticPr fontId="2" type="noConversion"/>
  </si>
  <si>
    <t>102/06/03</t>
    <phoneticPr fontId="2" type="noConversion"/>
  </si>
  <si>
    <t>102/07/08</t>
    <phoneticPr fontId="2" type="noConversion"/>
  </si>
  <si>
    <t>102/09/02</t>
    <phoneticPr fontId="2" type="noConversion"/>
  </si>
  <si>
    <t>100/05/06</t>
    <phoneticPr fontId="2" type="noConversion"/>
  </si>
  <si>
    <t>101/12/14</t>
    <phoneticPr fontId="2" type="noConversion"/>
  </si>
  <si>
    <t>=102,000/
3,400,000</t>
    <phoneticPr fontId="2" type="noConversion"/>
  </si>
  <si>
    <t>協議書
（B10P67）
本票
（B10P77）</t>
    <phoneticPr fontId="2" type="noConversion"/>
  </si>
  <si>
    <t>協議書
（B10P68）
本票
（B10P77）</t>
    <phoneticPr fontId="2" type="noConversion"/>
  </si>
  <si>
    <t>協議書
（B10P69）
本票
（B10P77）</t>
    <phoneticPr fontId="2" type="noConversion"/>
  </si>
  <si>
    <t>協議書
（B10P70）
本票
（B10P79）</t>
    <phoneticPr fontId="2" type="noConversion"/>
  </si>
  <si>
    <t>協議書
（B10P71）
本票
（B10P79）</t>
    <phoneticPr fontId="2" type="noConversion"/>
  </si>
  <si>
    <t>協議書
（B10P72）
本票
（B10P79）</t>
    <phoneticPr fontId="2" type="noConversion"/>
  </si>
  <si>
    <t>協議書
（B10P73）
本票
（B10P80）</t>
    <phoneticPr fontId="2" type="noConversion"/>
  </si>
  <si>
    <t>協議書
（B10P87）
本票
（B10P90）</t>
    <phoneticPr fontId="2" type="noConversion"/>
  </si>
  <si>
    <t>本票
（B10P90）</t>
    <phoneticPr fontId="2" type="noConversion"/>
  </si>
  <si>
    <t>協議書
（B10P86）
本票
（B10P91）</t>
    <phoneticPr fontId="2" type="noConversion"/>
  </si>
  <si>
    <t>=35,000/
200,000/3</t>
    <phoneticPr fontId="2" type="noConversion"/>
  </si>
  <si>
    <t>協議書
（B10P100）
本票
（B10P102）</t>
    <phoneticPr fontId="2" type="noConversion"/>
  </si>
  <si>
    <t>101/12/13</t>
    <phoneticPr fontId="2" type="noConversion"/>
  </si>
  <si>
    <t>=105,000/
450,000/3</t>
    <phoneticPr fontId="2" type="noConversion"/>
  </si>
  <si>
    <t>102/09/25</t>
    <phoneticPr fontId="2" type="noConversion"/>
  </si>
  <si>
    <t>102/09/27</t>
    <phoneticPr fontId="2" type="noConversion"/>
  </si>
  <si>
    <t>B10P121</t>
    <phoneticPr fontId="2" type="noConversion"/>
  </si>
  <si>
    <t>102/10/14</t>
    <phoneticPr fontId="2" type="noConversion"/>
  </si>
  <si>
    <t>B10P121</t>
    <phoneticPr fontId="2" type="noConversion"/>
  </si>
  <si>
    <t>102/09/30</t>
    <phoneticPr fontId="2" type="noConversion"/>
  </si>
  <si>
    <t>102/10/04</t>
    <phoneticPr fontId="2" type="noConversion"/>
  </si>
  <si>
    <t>102/10/07</t>
    <phoneticPr fontId="2" type="noConversion"/>
  </si>
  <si>
    <t>102/10/12</t>
    <phoneticPr fontId="2" type="noConversion"/>
  </si>
  <si>
    <t>102/10/18</t>
    <phoneticPr fontId="2" type="noConversion"/>
  </si>
  <si>
    <t>B10P122</t>
    <phoneticPr fontId="2" type="noConversion"/>
  </si>
  <si>
    <t>102/10/25</t>
    <phoneticPr fontId="2" type="noConversion"/>
  </si>
  <si>
    <t>102/10/25</t>
    <phoneticPr fontId="2" type="noConversion"/>
  </si>
  <si>
    <t>=80,000/
2,000,000</t>
    <phoneticPr fontId="2" type="noConversion"/>
  </si>
  <si>
    <t>=36,000/
400,000/4</t>
    <phoneticPr fontId="2" type="noConversion"/>
  </si>
  <si>
    <t>=27,000/
300,000/2</t>
    <phoneticPr fontId="2" type="noConversion"/>
  </si>
  <si>
    <t>協議書
(B10P125)
本票
(B10P128)</t>
    <phoneticPr fontId="2" type="noConversion"/>
  </si>
  <si>
    <t>協議書
(B10P123)
本票
(B10P128)</t>
    <phoneticPr fontId="2" type="noConversion"/>
  </si>
  <si>
    <t>協議書
(B10P124)
本票
(B10P128)</t>
    <phoneticPr fontId="2" type="noConversion"/>
  </si>
  <si>
    <t>協議書
(B10P127)
本票
(B10P129)</t>
    <phoneticPr fontId="2" type="noConversion"/>
  </si>
  <si>
    <t>B10P121、P130</t>
    <phoneticPr fontId="2" type="noConversion"/>
  </si>
  <si>
    <t>B11P43、B5P45</t>
    <phoneticPr fontId="2" type="noConversion"/>
  </si>
  <si>
    <t>B11P45、B5P45</t>
    <phoneticPr fontId="2" type="noConversion"/>
  </si>
  <si>
    <t>B11P47、B5P45</t>
    <phoneticPr fontId="2" type="noConversion"/>
  </si>
  <si>
    <t>B11P46</t>
    <phoneticPr fontId="2" type="noConversion"/>
  </si>
  <si>
    <t>B11P47、B5P45</t>
    <phoneticPr fontId="2" type="noConversion"/>
  </si>
  <si>
    <t>B11P48、B5P45</t>
    <phoneticPr fontId="2" type="noConversion"/>
  </si>
  <si>
    <t>B11P49、B5P45</t>
    <phoneticPr fontId="2" type="noConversion"/>
  </si>
  <si>
    <t>B11P50、B5P45</t>
    <phoneticPr fontId="2" type="noConversion"/>
  </si>
  <si>
    <t>B11P50、B5P45</t>
    <phoneticPr fontId="2" type="noConversion"/>
  </si>
  <si>
    <t>B11P50、B5P45</t>
    <phoneticPr fontId="2" type="noConversion"/>
  </si>
  <si>
    <t>B11P50</t>
    <phoneticPr fontId="2" type="noConversion"/>
  </si>
  <si>
    <t>B11P51、B5P45</t>
    <phoneticPr fontId="2" type="noConversion"/>
  </si>
  <si>
    <t>B11P52、B5P45</t>
    <phoneticPr fontId="2" type="noConversion"/>
  </si>
  <si>
    <t>B5P46</t>
    <phoneticPr fontId="2" type="noConversion"/>
  </si>
  <si>
    <t>101/07/02</t>
    <phoneticPr fontId="2" type="noConversion"/>
  </si>
  <si>
    <t>蔡惠娟
板信銀行內湖分行
4552010009537</t>
    <phoneticPr fontId="2" type="noConversion"/>
  </si>
  <si>
    <t>101/06/06</t>
    <phoneticPr fontId="2" type="noConversion"/>
  </si>
  <si>
    <t>B11P38、B5P47</t>
    <phoneticPr fontId="2" type="noConversion"/>
  </si>
  <si>
    <t>B11P38、B5P47</t>
    <phoneticPr fontId="2" type="noConversion"/>
  </si>
  <si>
    <t>101/09/03</t>
    <phoneticPr fontId="2" type="noConversion"/>
  </si>
  <si>
    <t>B5P47反</t>
    <phoneticPr fontId="2" type="noConversion"/>
  </si>
  <si>
    <t>101/09/19</t>
    <phoneticPr fontId="2" type="noConversion"/>
  </si>
  <si>
    <t>B5P48</t>
    <phoneticPr fontId="2" type="noConversion"/>
  </si>
  <si>
    <t>B10P23、
B5P47反</t>
    <phoneticPr fontId="2" type="noConversion"/>
  </si>
  <si>
    <t>B10P23、
B5P47反</t>
    <phoneticPr fontId="2" type="noConversion"/>
  </si>
  <si>
    <t>B10P23、
B5P48</t>
    <phoneticPr fontId="2" type="noConversion"/>
  </si>
  <si>
    <t>B10P23、
B5P48</t>
    <phoneticPr fontId="2" type="noConversion"/>
  </si>
  <si>
    <t>B10P23、
B5P48</t>
    <phoneticPr fontId="2" type="noConversion"/>
  </si>
  <si>
    <t>B10P23、
B5P48</t>
    <phoneticPr fontId="2" type="noConversion"/>
  </si>
  <si>
    <t>B10P23、
B5P48</t>
    <phoneticPr fontId="2" type="noConversion"/>
  </si>
  <si>
    <t>B10P23、
B5P48反</t>
    <phoneticPr fontId="2" type="noConversion"/>
  </si>
  <si>
    <t>B10P23、
B5P49反</t>
    <phoneticPr fontId="2" type="noConversion"/>
  </si>
  <si>
    <t>B10P24、
B5P50</t>
    <phoneticPr fontId="2" type="noConversion"/>
  </si>
  <si>
    <t>B10P24、
B5P51</t>
    <phoneticPr fontId="2" type="noConversion"/>
  </si>
  <si>
    <t>102/01/18</t>
    <phoneticPr fontId="2" type="noConversion"/>
  </si>
  <si>
    <t>B5P51</t>
    <phoneticPr fontId="2" type="noConversion"/>
  </si>
  <si>
    <t>B10P24、
B5P51</t>
    <phoneticPr fontId="2" type="noConversion"/>
  </si>
  <si>
    <t>B10P24、
B5P51反</t>
    <phoneticPr fontId="2" type="noConversion"/>
  </si>
  <si>
    <t>B10P24、
B5P54反</t>
    <phoneticPr fontId="2" type="noConversion"/>
  </si>
  <si>
    <t>B10P24、
B5P56反</t>
    <phoneticPr fontId="2" type="noConversion"/>
  </si>
  <si>
    <t>B10P24、
B5P59</t>
    <phoneticPr fontId="2" type="noConversion"/>
  </si>
  <si>
    <t>B10P24、
B5P61反</t>
    <phoneticPr fontId="2" type="noConversion"/>
  </si>
  <si>
    <t>B10P24、
B5P64</t>
    <phoneticPr fontId="2" type="noConversion"/>
  </si>
  <si>
    <t>B10P24、
B5P70</t>
    <phoneticPr fontId="2" type="noConversion"/>
  </si>
  <si>
    <t>101/07/17</t>
  </si>
  <si>
    <t>101/08/14</t>
  </si>
  <si>
    <t>101/12/06</t>
  </si>
  <si>
    <t>102/01/28</t>
  </si>
  <si>
    <t>102/02/04</t>
  </si>
  <si>
    <t>102/02/22</t>
  </si>
  <si>
    <t>102/04/24</t>
  </si>
  <si>
    <t>102/04/25</t>
  </si>
  <si>
    <t>102/05/14</t>
  </si>
  <si>
    <t>103/11/16</t>
    <phoneticPr fontId="2" type="noConversion"/>
  </si>
  <si>
    <t>係投資到期再行轉投資部分，雖無實際金流，但因已將再行轉投資列入被告吸金金額中，故應將該投資到期部分之款項計入被告匯回予投資人之明細內，不致重複計算未返還之投資本金。</t>
    <phoneticPr fontId="2" type="noConversion"/>
  </si>
  <si>
    <t>備註</t>
    <phoneticPr fontId="2" type="noConversion"/>
  </si>
  <si>
    <t>101/09/05</t>
    <phoneticPr fontId="2" type="noConversion"/>
  </si>
  <si>
    <t>B5P95反</t>
    <phoneticPr fontId="2" type="noConversion"/>
  </si>
  <si>
    <t>103/05/16</t>
    <phoneticPr fontId="2" type="noConversion"/>
  </si>
  <si>
    <t>103/06/06</t>
    <phoneticPr fontId="2" type="noConversion"/>
  </si>
  <si>
    <t>103/07/03</t>
    <phoneticPr fontId="2" type="noConversion"/>
  </si>
  <si>
    <t>102/03/04</t>
    <phoneticPr fontId="2" type="noConversion"/>
  </si>
  <si>
    <t>102/03/14</t>
    <phoneticPr fontId="2" type="noConversion"/>
  </si>
  <si>
    <t>102/04/01</t>
    <phoneticPr fontId="2" type="noConversion"/>
  </si>
  <si>
    <t>102/04/11</t>
    <phoneticPr fontId="2" type="noConversion"/>
  </si>
  <si>
    <t>102/04/26</t>
    <phoneticPr fontId="2" type="noConversion"/>
  </si>
  <si>
    <t>備註</t>
    <phoneticPr fontId="2" type="noConversion"/>
  </si>
  <si>
    <t>102/03/13</t>
    <phoneticPr fontId="2" type="noConversion"/>
  </si>
  <si>
    <t>103/04/29</t>
    <phoneticPr fontId="2" type="noConversion"/>
  </si>
  <si>
    <t>B6P66</t>
    <phoneticPr fontId="2" type="noConversion"/>
  </si>
  <si>
    <t>B5P115、B6P67</t>
    <phoneticPr fontId="2" type="noConversion"/>
  </si>
  <si>
    <t>B5P116、B6P67反</t>
    <phoneticPr fontId="2" type="noConversion"/>
  </si>
  <si>
    <t>103/11/11</t>
    <phoneticPr fontId="2" type="noConversion"/>
  </si>
  <si>
    <t>B6P68</t>
    <phoneticPr fontId="2" type="noConversion"/>
  </si>
  <si>
    <t>104/01/07</t>
    <phoneticPr fontId="2" type="noConversion"/>
  </si>
  <si>
    <t>B6P69</t>
  </si>
  <si>
    <t>B6P70</t>
  </si>
  <si>
    <t>104/02/09</t>
    <phoneticPr fontId="2" type="noConversion"/>
  </si>
  <si>
    <t>104/03/12</t>
    <phoneticPr fontId="2" type="noConversion"/>
  </si>
  <si>
    <t>B6P71</t>
  </si>
  <si>
    <t>104/06/08</t>
    <phoneticPr fontId="2" type="noConversion"/>
  </si>
  <si>
    <t>B6P72</t>
  </si>
  <si>
    <t>B5P118、B6P73</t>
    <phoneticPr fontId="2" type="noConversion"/>
  </si>
  <si>
    <t>B5P119、B6P73反</t>
    <phoneticPr fontId="2" type="noConversion"/>
  </si>
  <si>
    <t>103/11/11</t>
    <phoneticPr fontId="2" type="noConversion"/>
  </si>
  <si>
    <t>B6P74</t>
    <phoneticPr fontId="2" type="noConversion"/>
  </si>
  <si>
    <t>B6P75</t>
  </si>
  <si>
    <t>B6P76</t>
  </si>
  <si>
    <t>B6P77</t>
  </si>
  <si>
    <t>B6P78</t>
  </si>
  <si>
    <t>107/11/23</t>
    <phoneticPr fontId="2" type="noConversion"/>
  </si>
  <si>
    <t>102/11/20</t>
    <phoneticPr fontId="2" type="noConversion"/>
  </si>
  <si>
    <t>102/11/21</t>
  </si>
  <si>
    <t>102/11/24</t>
    <phoneticPr fontId="2" type="noConversion"/>
  </si>
  <si>
    <t>102/11/30</t>
    <phoneticPr fontId="2" type="noConversion"/>
  </si>
  <si>
    <t>102/12/02</t>
    <phoneticPr fontId="2" type="noConversion"/>
  </si>
  <si>
    <t>102/10/23</t>
    <phoneticPr fontId="2" type="noConversion"/>
  </si>
  <si>
    <t>102/10/04</t>
    <phoneticPr fontId="2" type="noConversion"/>
  </si>
  <si>
    <t>B10P121、A10P313</t>
    <phoneticPr fontId="2" type="noConversion"/>
  </si>
  <si>
    <t>B10P122、
A10P316</t>
    <phoneticPr fontId="2" type="noConversion"/>
  </si>
  <si>
    <t>B10P122、
A10P320</t>
    <phoneticPr fontId="2" type="noConversion"/>
  </si>
  <si>
    <t>B10P122、
A10P321</t>
    <phoneticPr fontId="2" type="noConversion"/>
  </si>
  <si>
    <t>B10P122、
A10P322</t>
    <phoneticPr fontId="2" type="noConversion"/>
  </si>
  <si>
    <t>(註)</t>
    <phoneticPr fontId="2" type="noConversion"/>
  </si>
  <si>
    <t>102/03/27</t>
    <phoneticPr fontId="2" type="noConversion"/>
  </si>
  <si>
    <t>102/03/29</t>
    <phoneticPr fontId="2" type="noConversion"/>
  </si>
  <si>
    <t>102/04/17</t>
    <phoneticPr fontId="2" type="noConversion"/>
  </si>
  <si>
    <t>102/04/30</t>
    <phoneticPr fontId="2" type="noConversion"/>
  </si>
  <si>
    <t>102/05/02</t>
    <phoneticPr fontId="2" type="noConversion"/>
  </si>
  <si>
    <t>102/06/04</t>
    <phoneticPr fontId="2" type="noConversion"/>
  </si>
  <si>
    <t>102/07/11</t>
    <phoneticPr fontId="2" type="noConversion"/>
  </si>
  <si>
    <t>102/07/23</t>
    <phoneticPr fontId="2" type="noConversion"/>
  </si>
  <si>
    <t>102/07/30</t>
    <phoneticPr fontId="2" type="noConversion"/>
  </si>
  <si>
    <t>102/08/15</t>
    <phoneticPr fontId="2" type="noConversion"/>
  </si>
  <si>
    <t>102/08/19</t>
    <phoneticPr fontId="2" type="noConversion"/>
  </si>
  <si>
    <t>102/08/26</t>
    <phoneticPr fontId="2" type="noConversion"/>
  </si>
  <si>
    <t>102/08/27</t>
    <phoneticPr fontId="2" type="noConversion"/>
  </si>
  <si>
    <t>102/12/26</t>
    <phoneticPr fontId="2" type="noConversion"/>
  </si>
  <si>
    <t>103/01/16</t>
    <phoneticPr fontId="2" type="noConversion"/>
  </si>
  <si>
    <t>103/01/28</t>
    <phoneticPr fontId="2" type="noConversion"/>
  </si>
  <si>
    <t>103/03/10</t>
    <phoneticPr fontId="2" type="noConversion"/>
  </si>
  <si>
    <t>黃子芹
匯豐銀行台中分行
003047040388</t>
    <phoneticPr fontId="2" type="noConversion"/>
  </si>
  <si>
    <t>黃子芹
匯豐銀行台中分行
88810XXXX789</t>
    <phoneticPr fontId="2" type="noConversion"/>
  </si>
  <si>
    <t>102/01/30</t>
    <phoneticPr fontId="2" type="noConversion"/>
  </si>
  <si>
    <t>102/04/04</t>
    <phoneticPr fontId="2" type="noConversion"/>
  </si>
  <si>
    <t>102/05/29</t>
    <phoneticPr fontId="2" type="noConversion"/>
  </si>
  <si>
    <t>A10P291</t>
    <phoneticPr fontId="2" type="noConversion"/>
  </si>
  <si>
    <t>102/05/31</t>
    <phoneticPr fontId="2" type="noConversion"/>
  </si>
  <si>
    <t>A10P291反</t>
    <phoneticPr fontId="2" type="noConversion"/>
  </si>
  <si>
    <t>102/06/12</t>
    <phoneticPr fontId="2" type="noConversion"/>
  </si>
  <si>
    <t>102/08/03</t>
    <phoneticPr fontId="2" type="noConversion"/>
  </si>
  <si>
    <t>102/09/15</t>
    <phoneticPr fontId="2" type="noConversion"/>
  </si>
  <si>
    <r>
      <rPr>
        <b/>
        <sz val="10"/>
        <color theme="1"/>
        <rFont val="標楷體"/>
        <family val="4"/>
        <charset val="136"/>
      </rPr>
      <t>￭103年11月11日：</t>
    </r>
    <r>
      <rPr>
        <sz val="10"/>
        <color theme="1"/>
        <rFont val="標楷體"/>
        <family val="4"/>
        <charset val="136"/>
      </rPr>
      <t xml:space="preserve">
蔡惠娟：「淑樺：…我這裡有20*12組代墊款案，先傳給你們，這12組，每20萬，每40天收1.5&lt;是後收，第40天收手續費1.5&gt;，但要做二輪，也就是在第40天收第一次手續費1.5，再運作40天就收回20+1.5，這些是我們體系內在運作的額度，先傳給你們，你們的時機剛好接軌到年關前期高峰潮，業務量會增，我能釋出分享給你們的空間較大，你們三姊妹再參考一下，能賺再儘早告訴我。幫傳給兩個妹妹」
</t>
    </r>
    <r>
      <rPr>
        <b/>
        <sz val="10"/>
        <color theme="1"/>
        <rFont val="標楷體"/>
        <family val="4"/>
        <charset val="136"/>
      </rPr>
      <t>￭103年11月12日：</t>
    </r>
    <r>
      <rPr>
        <sz val="10"/>
        <color theme="1"/>
        <rFont val="標楷體"/>
        <family val="4"/>
        <charset val="136"/>
      </rPr>
      <t xml:space="preserve">
林淑玲：「Jenny姊：20手續費1.5（後收型），40天2輪的案件，我可以3組，不過可能要再給我幾天的時間，我會盡快匯入，淑萍好像也要入」
蔡惠娟：「好的，淑萍來訊要3組。加油」
</t>
    </r>
    <r>
      <rPr>
        <b/>
        <sz val="10"/>
        <color theme="1"/>
        <rFont val="標楷體"/>
        <family val="4"/>
        <charset val="136"/>
      </rPr>
      <t>￭103年11月14日：</t>
    </r>
    <r>
      <rPr>
        <sz val="10"/>
        <color theme="1"/>
        <rFont val="標楷體"/>
        <family val="4"/>
        <charset val="136"/>
      </rPr>
      <t xml:space="preserve">
蔡惠娟：「淑萍前天已入。我等妳處理好再一起宅寄資料。如有增多組再告知」</t>
    </r>
    <phoneticPr fontId="2" type="noConversion"/>
  </si>
  <si>
    <t>=25,000/
100,000/3</t>
    <phoneticPr fontId="2" type="noConversion"/>
  </si>
  <si>
    <t>=10,000/
100,000</t>
    <phoneticPr fontId="2" type="noConversion"/>
  </si>
  <si>
    <t>102/03/01</t>
    <phoneticPr fontId="2" type="noConversion"/>
  </si>
  <si>
    <t>NA</t>
    <phoneticPr fontId="2" type="noConversion"/>
  </si>
  <si>
    <t>NA</t>
    <phoneticPr fontId="2" type="noConversion"/>
  </si>
  <si>
    <r>
      <t xml:space="preserve">￭102年3月4日：
</t>
    </r>
    <r>
      <rPr>
        <sz val="10"/>
        <rFont val="標楷體"/>
        <family val="4"/>
        <charset val="136"/>
      </rPr>
      <t xml:space="preserve">黃子芹:「Jenny姐，請問有小額度可以排嗎？謝謝」
蔡惠娟：「有的，妳是多少？」
黃子芹：「還有之前的10嗎？可以再接兩組。」
蔡惠娟：「2組今天處理？」
黃子芹：「OK！所以是先18嗎？」
蔡惠娟：「因收高，先入20，每10是後加+1」
黃子芹：「不好意思，不太懂^^那和之前一樣嗎？」
蔡惠娟：「因是年後，是後加案，但為免紀錄混亂，就照年底一樣先扣好了」
黃子芹：「好的，我也是怕混亂！我等等轉18，轉完會告知。謝謝妳」
黃子芹：「Jenny姐，我轉180000，二組的錢過去了哦！麻煩妳。」
蔡惠娟：「OK！紀錄4號。再加油！+1案，我一般不會釋出太多，因額度有限，但前階段，讓妳多賺些，累積點本錢。10號錢我還可以讓出8組，妳再看看。」
蔡惠娟：「+1的就已收到十分，是所有操作的最高上限，基本上，年後不會再有這種額度，下午留的週五前能接，我就留給妳」
</t>
    </r>
    <phoneticPr fontId="2" type="noConversion"/>
  </si>
  <si>
    <r>
      <t>101/12/27</t>
    </r>
    <r>
      <rPr>
        <sz val="10"/>
        <rFont val="細明體"/>
        <family val="3"/>
        <charset val="136"/>
      </rPr>
      <t/>
    </r>
    <phoneticPr fontId="2" type="noConversion"/>
  </si>
  <si>
    <t>依編號5所示簡訊內容回算之</t>
    <phoneticPr fontId="2" type="noConversion"/>
  </si>
  <si>
    <t>同編號5</t>
    <phoneticPr fontId="2" type="noConversion"/>
  </si>
  <si>
    <r>
      <t xml:space="preserve">￭102年3月13日：
</t>
    </r>
    <r>
      <rPr>
        <sz val="10"/>
        <rFont val="標楷體"/>
        <family val="4"/>
        <charset val="136"/>
      </rPr>
      <t xml:space="preserve">蔡惠娟：「....12/13接15*3組，3/13到，排10*5組給妳30天+5，不用補，剛好。還有10*2組，可接早點告知」
黃子芹：「所以回是10*5=50。往後每個月都是+5且也是三個月嗎？」
蔡惠娟：「是的，先排三個月，因年關優案已結束，而且應恢復回歸一般行情，所以餘二組能接就給妳」
</t>
    </r>
    <r>
      <rPr>
        <b/>
        <sz val="10"/>
        <rFont val="標楷體"/>
        <family val="4"/>
        <charset val="136"/>
      </rPr>
      <t>￭102年3月14日：</t>
    </r>
    <r>
      <rPr>
        <sz val="10"/>
        <rFont val="標楷體"/>
        <family val="4"/>
        <charset val="136"/>
      </rPr>
      <t xml:space="preserve">
黃子芹：「請問一組是9嗎？」
蔡惠娟：「是的」
黃子芹：「那我先再一組，比較不會吃緊。等等就轉過去」
蔡惠娟：「OK！記錄6組...」</t>
    </r>
    <phoneticPr fontId="2" type="noConversion"/>
  </si>
  <si>
    <r>
      <t xml:space="preserve">￭102年3月26日：
</t>
    </r>
    <r>
      <rPr>
        <sz val="10"/>
        <rFont val="標楷體"/>
        <family val="4"/>
        <charset val="136"/>
      </rPr>
      <t>蔡惠娟：「子芹：12/27接的10*4《2.5*4》息10在明午收入，先問妳一下，昨25我這裡有10*5組，+9000，排做三個月，九分案，妳有額度來接？要接我就留給妳，近月底，這幾組特優。」</t>
    </r>
    <r>
      <rPr>
        <b/>
        <sz val="10"/>
        <rFont val="標楷體"/>
        <family val="4"/>
        <charset val="136"/>
      </rPr>
      <t xml:space="preserve">
￭102年3月27日：
</t>
    </r>
    <r>
      <rPr>
        <sz val="10"/>
        <rFont val="標楷體"/>
        <family val="4"/>
        <charset val="136"/>
      </rPr>
      <t>蔡惠娟：「子芹：10(9000)入，妳記錄3/27接10，4/27入9000，5/27入9000，6/27回10」
蔡惠娟：「...妳12/27接10*4(2.5*4)2輪，3/27號收息10，6/27收回10*4。昨傳的27收息10，排一組10(9000)收三個月，4/27收9000，5/27收9000，6/27回10。如此運作才是錢賺錢，10(9000)還有4組，你照我傳的記帳就不會錯喔！10(9000)案很優，可能接再告知」</t>
    </r>
    <phoneticPr fontId="2" type="noConversion"/>
  </si>
  <si>
    <t>=9,000/
100,000</t>
    <phoneticPr fontId="2" type="noConversion"/>
  </si>
  <si>
    <t>102/03/27</t>
    <phoneticPr fontId="2" type="noConversion"/>
  </si>
  <si>
    <r>
      <t xml:space="preserve">￭102年3月31日：
</t>
    </r>
    <r>
      <rPr>
        <sz val="10"/>
        <rFont val="標楷體"/>
        <family val="4"/>
        <charset val="136"/>
      </rPr>
      <t>蔡惠娟：「子芹：10(9000)案，如要接，今天要告知我，才能排，四月份起的案子趨於平常」
黃子芹：「Jenny姐，謝謝！因目前手上只能再1組，要4/25才可以再接」
蔡惠娟：「妳今天先接一組，4/25我留給妳」</t>
    </r>
    <phoneticPr fontId="2" type="noConversion"/>
  </si>
  <si>
    <r>
      <t xml:space="preserve">￭102年4月9日：
</t>
    </r>
    <r>
      <rPr>
        <sz val="10"/>
        <rFont val="標楷體"/>
        <family val="4"/>
        <charset val="136"/>
      </rPr>
      <t xml:space="preserve">蔡惠娟：「子芹：有短線小額案給妳：5萬*10組(-8000)30天回」
黃子芹：「請問是前扣嗎？」
蔡惠娟：「是的，小額周轉案，我沒有傳給宇詩，因案子不多，我會報其他較長期案給她。妳可以接早點告知，因這是當天做出」
黃子芹：「真的很抱歉！我一直忙到現在。我本來早上抽空要去解定存，但那也只能先接3組。」
蔡惠娟：「OK！妳處理好再告知，定存息太低，在我這裡運作一年，存多點本金去定存，較聰明」
黃子芹：「^^好！但我現在來不及去銀行，等我明天轉完後告知。其他可以等到4/25以後嗎？」
蔡惠娟：「明天處理OK!其他我留著給妳...加油啦！」
蔡惠娟：「明天是接3組？」
黃子芹：「對！謝謝妳！」
</t>
    </r>
    <r>
      <rPr>
        <b/>
        <sz val="10"/>
        <rFont val="標楷體"/>
        <family val="4"/>
        <charset val="136"/>
      </rPr>
      <t xml:space="preserve">￭102年4月11日：
</t>
    </r>
    <r>
      <rPr>
        <sz val="10"/>
        <rFont val="標楷體"/>
        <family val="4"/>
        <charset val="136"/>
      </rPr>
      <t>黃子芹：「Jenny姐我今天可以改接4組嗎？如果可以的話我是不是轉168000。」
蔡惠娟：「是的，我另留這特優的案子，還有10組，月底前妳可以接多少就盡量接，很優，這種特案，是第一次做這麼優，所以才只先排30天，你先賺就對了。」</t>
    </r>
    <phoneticPr fontId="2" type="noConversion"/>
  </si>
  <si>
    <t>=8,000/
50,000</t>
    <phoneticPr fontId="2" type="noConversion"/>
  </si>
  <si>
    <r>
      <t xml:space="preserve">￭102年4月21日：
</t>
    </r>
    <r>
      <rPr>
        <sz val="10"/>
        <rFont val="標楷體"/>
        <family val="4"/>
        <charset val="136"/>
      </rPr>
      <t xml:space="preserve">蔡惠娟：「5(8000)要排接？」、「5案下週可以接？」
黃子芹：「哈！我要25號才知道，大約3、4組左右^^。」
</t>
    </r>
    <r>
      <rPr>
        <b/>
        <sz val="10"/>
        <rFont val="標楷體"/>
        <family val="4"/>
        <charset val="136"/>
      </rPr>
      <t xml:space="preserve">￭102年4月26日：
</t>
    </r>
    <r>
      <rPr>
        <sz val="10"/>
        <rFont val="標楷體"/>
        <family val="4"/>
        <charset val="136"/>
      </rPr>
      <t>蔡惠娟：「錢還沒下來？」
黃子芹：「有！正要轉給妳哦！」
蔡惠娟：「接幾組？」
黃子芹：「四組所以是168000元對嗎？」
蔡惠娟：「是的，我先排一輪，到期可再接原優案，就幫妳排進賺錢。」</t>
    </r>
    <phoneticPr fontId="2" type="noConversion"/>
  </si>
  <si>
    <t>107/12/17</t>
    <phoneticPr fontId="2" type="noConversion"/>
  </si>
  <si>
    <t>107/12/19</t>
    <phoneticPr fontId="2" type="noConversion"/>
  </si>
  <si>
    <t>107/12/20</t>
    <phoneticPr fontId="2" type="noConversion"/>
  </si>
  <si>
    <t>（註3）</t>
    <phoneticPr fontId="2" type="noConversion"/>
  </si>
  <si>
    <r>
      <t xml:space="preserve">102/03/13
</t>
    </r>
    <r>
      <rPr>
        <sz val="10"/>
        <rFont val="細明體"/>
        <family val="3"/>
        <charset val="136"/>
      </rPr>
      <t/>
    </r>
    <phoneticPr fontId="2" type="noConversion"/>
  </si>
  <si>
    <r>
      <t xml:space="preserve">102/03/37
</t>
    </r>
    <r>
      <rPr>
        <sz val="10"/>
        <rFont val="細明體"/>
        <family val="3"/>
        <charset val="136"/>
      </rPr>
      <t/>
    </r>
    <phoneticPr fontId="2" type="noConversion"/>
  </si>
  <si>
    <t>係編號2應給付利息未付再轉投資部分</t>
    <phoneticPr fontId="2" type="noConversion"/>
  </si>
  <si>
    <r>
      <t>協議書
（B10P101）
本票
（B10P102）</t>
    </r>
    <r>
      <rPr>
        <sz val="10"/>
        <rFont val="新細明體"/>
        <family val="1"/>
        <charset val="136"/>
      </rPr>
      <t/>
    </r>
    <phoneticPr fontId="2" type="noConversion"/>
  </si>
  <si>
    <t>係以上開編號1及編號3之投資到期部分（依序為20萬元、60萬元）再行轉投資，充抵本次投資本金（B5P95反）</t>
    <phoneticPr fontId="2" type="noConversion"/>
  </si>
  <si>
    <t>告訴人游國威
證述（B5P40）</t>
    <phoneticPr fontId="2" type="noConversion"/>
  </si>
  <si>
    <t>告訴人游國威
證述（B5P95反）</t>
    <phoneticPr fontId="2" type="noConversion"/>
  </si>
  <si>
    <t>告訴人游國威
證述（B5P40、P95反）</t>
    <phoneticPr fontId="2" type="noConversion"/>
  </si>
  <si>
    <t>其他依據</t>
    <phoneticPr fontId="2" type="noConversion"/>
  </si>
  <si>
    <t>告訴人游國威整理之明細資料（B5P96）</t>
    <phoneticPr fontId="2" type="noConversion"/>
  </si>
  <si>
    <t>=70,000/
300,000/3</t>
    <phoneticPr fontId="2" type="noConversion"/>
  </si>
  <si>
    <t>=140,000/
800,000/3</t>
    <phoneticPr fontId="2" type="noConversion"/>
  </si>
  <si>
    <t>=63,600/
600,000/2</t>
    <phoneticPr fontId="2" type="noConversion"/>
  </si>
  <si>
    <t>=35,000/
200,000/3</t>
    <phoneticPr fontId="2" type="noConversion"/>
  </si>
  <si>
    <t>協議書及本票</t>
    <phoneticPr fontId="2" type="noConversion"/>
  </si>
  <si>
    <t>約定書及本票</t>
    <phoneticPr fontId="2" type="noConversion"/>
  </si>
  <si>
    <t>101/06/06</t>
    <phoneticPr fontId="2" type="noConversion"/>
  </si>
  <si>
    <t>徐嘉宏(張宇詩配偶)
合作金庫西台中分行
0200765350564</t>
    <phoneticPr fontId="2" type="noConversion"/>
  </si>
  <si>
    <t>備註</t>
    <phoneticPr fontId="2" type="noConversion"/>
  </si>
  <si>
    <t>告訴人陳宇詩證述（B5P38反、B10P92）</t>
    <phoneticPr fontId="2" type="noConversion"/>
  </si>
  <si>
    <t>=60,000/
500,000/2</t>
    <phoneticPr fontId="2" type="noConversion"/>
  </si>
  <si>
    <t>=70,000/
300,000/3</t>
    <phoneticPr fontId="2" type="noConversion"/>
  </si>
  <si>
    <t>月利率</t>
    <phoneticPr fontId="2" type="noConversion"/>
  </si>
  <si>
    <t>蔡惠娟
板信商銀內湖分行04552010009537</t>
    <phoneticPr fontId="2" type="noConversion"/>
  </si>
  <si>
    <t>林千琳
華南銀行台中分行420200430958</t>
    <phoneticPr fontId="2" type="noConversion"/>
  </si>
  <si>
    <t>101/10/12</t>
  </si>
  <si>
    <t>101/07/20</t>
  </si>
  <si>
    <t>101/06/12</t>
  </si>
  <si>
    <t xml:space="preserve">101/06/07 </t>
  </si>
  <si>
    <t>101/06/06</t>
  </si>
  <si>
    <t>101/06/05</t>
  </si>
  <si>
    <t>101/06/04</t>
  </si>
  <si>
    <t>101/06/01</t>
  </si>
  <si>
    <t>101/05/28</t>
  </si>
  <si>
    <t>101/03/23</t>
  </si>
  <si>
    <t>100/08/26</t>
  </si>
  <si>
    <t>100/08/25</t>
  </si>
  <si>
    <t>100/08/24</t>
  </si>
  <si>
    <t>100/09/13</t>
  </si>
  <si>
    <t>100/10/13</t>
  </si>
  <si>
    <t>101/06/11</t>
  </si>
  <si>
    <t>101/07/02</t>
  </si>
  <si>
    <t>101/07/16</t>
  </si>
  <si>
    <t>101/07/30</t>
  </si>
  <si>
    <t>101/08/28</t>
  </si>
  <si>
    <t>101/09/12</t>
  </si>
  <si>
    <t>101/10/08</t>
  </si>
  <si>
    <t>101/10/15</t>
  </si>
  <si>
    <t>101/11/12</t>
  </si>
  <si>
    <t>101/11/15</t>
  </si>
  <si>
    <t>101/12/26</t>
  </si>
  <si>
    <t>102/01/25</t>
  </si>
  <si>
    <t>102/06/20</t>
  </si>
  <si>
    <t>102/07/04</t>
  </si>
  <si>
    <t>102/07/15</t>
  </si>
  <si>
    <t>102/07/31</t>
  </si>
  <si>
    <t>合計</t>
    <phoneticPr fontId="2" type="noConversion"/>
  </si>
  <si>
    <t>=(3,300,000-2,937,000)/
3,300,000/2</t>
    <phoneticPr fontId="2" type="noConversion"/>
  </si>
  <si>
    <t>101/07/02</t>
    <phoneticPr fontId="2" type="noConversion"/>
  </si>
  <si>
    <t>（註3）</t>
    <phoneticPr fontId="2" type="noConversion"/>
  </si>
  <si>
    <t>（註）</t>
    <phoneticPr fontId="2" type="noConversion"/>
  </si>
  <si>
    <t>即上開「註」部分（編號12、20、21、30、33、34、44、52）之加總金額</t>
    <phoneticPr fontId="2" type="noConversion"/>
  </si>
  <si>
    <t>100/01/17</t>
  </si>
  <si>
    <t>100/08/05</t>
  </si>
  <si>
    <t>101/03/26</t>
  </si>
  <si>
    <t>101/05/29</t>
  </si>
  <si>
    <t>101/06/27</t>
  </si>
  <si>
    <t>100/03/24</t>
  </si>
  <si>
    <t>100/12/23</t>
  </si>
  <si>
    <t>101/03/01</t>
  </si>
  <si>
    <t>101/05/14</t>
  </si>
  <si>
    <t>100/02/14</t>
  </si>
  <si>
    <t>100/03/11</t>
  </si>
  <si>
    <t>100/04/01</t>
  </si>
  <si>
    <t>100/04/12</t>
  </si>
  <si>
    <t>100/05/12</t>
  </si>
  <si>
    <t>100/06/13</t>
  </si>
  <si>
    <t>100/07/11</t>
  </si>
  <si>
    <t>100/08/09</t>
  </si>
  <si>
    <t>100/10/12</t>
  </si>
  <si>
    <t>100/11/14</t>
  </si>
  <si>
    <t>100/12/14</t>
  </si>
  <si>
    <t>101/01/13</t>
  </si>
  <si>
    <t>101/02/04</t>
  </si>
  <si>
    <t>101/02/14</t>
  </si>
  <si>
    <t>101/03/05</t>
  </si>
  <si>
    <t>101/03/14</t>
  </si>
  <si>
    <t>101/03/22</t>
  </si>
  <si>
    <t>101/04/05</t>
  </si>
  <si>
    <t>101/04/16</t>
  </si>
  <si>
    <t>101/04/23</t>
  </si>
  <si>
    <t>101/05/22</t>
  </si>
  <si>
    <t>101/06/15</t>
  </si>
  <si>
    <t>101/06/22</t>
  </si>
  <si>
    <t>101/07/04</t>
  </si>
  <si>
    <t>101/07/23</t>
  </si>
  <si>
    <t>101/07/26</t>
  </si>
  <si>
    <t>101/08/06</t>
  </si>
  <si>
    <t>101/08/17</t>
  </si>
  <si>
    <t xml:space="preserve">101/08/27 </t>
  </si>
  <si>
    <t>101/09/13</t>
  </si>
  <si>
    <t>101/09/17</t>
  </si>
  <si>
    <t>101/09/24</t>
  </si>
  <si>
    <t>101/10/17</t>
  </si>
  <si>
    <t>101/10/26</t>
  </si>
  <si>
    <t>101/11/05</t>
  </si>
  <si>
    <t>101/11/26</t>
  </si>
  <si>
    <t>101/12/03</t>
  </si>
  <si>
    <t>101/12/13</t>
  </si>
  <si>
    <t>102/01/14</t>
  </si>
  <si>
    <t>102/01/17</t>
  </si>
  <si>
    <t>102/03/18</t>
  </si>
  <si>
    <t>102/03/27</t>
  </si>
  <si>
    <t>102/04/17</t>
  </si>
  <si>
    <t>102/04/19</t>
  </si>
  <si>
    <t>100/01/03</t>
    <phoneticPr fontId="2" type="noConversion"/>
  </si>
  <si>
    <t>合計</t>
    <phoneticPr fontId="2" type="noConversion"/>
  </si>
  <si>
    <t>101/05/31</t>
    <phoneticPr fontId="2" type="noConversion"/>
  </si>
  <si>
    <t>告訴人柯雅芳證述（B10P63）
告訴人柯雅芳整理之明細資料（B5P152）</t>
    <phoneticPr fontId="2" type="noConversion"/>
  </si>
  <si>
    <t>不明</t>
    <phoneticPr fontId="2" type="noConversion"/>
  </si>
  <si>
    <t>=30,000/
1,000,000</t>
    <phoneticPr fontId="2" type="noConversion"/>
  </si>
  <si>
    <t>告訴人柯雅芳證述（B10P63）
告訴人柯雅芳整理之明細資料（B5P152）</t>
    <phoneticPr fontId="2" type="noConversion"/>
  </si>
  <si>
    <t>=60,000/
500,000/4</t>
    <phoneticPr fontId="2" type="noConversion"/>
  </si>
  <si>
    <t>告訴人柯雅芳整理之明細資料（B5P152）</t>
    <phoneticPr fontId="2" type="noConversion"/>
  </si>
  <si>
    <t>=144,000/
1,600,000/3</t>
    <phoneticPr fontId="2" type="noConversion"/>
  </si>
  <si>
    <t>告訴人柯雅芳證述（B10P64）
告訴人柯雅芳整理之明細資料（B5P152）</t>
    <phoneticPr fontId="2" type="noConversion"/>
  </si>
  <si>
    <t>=99,000/
900,000/3</t>
    <phoneticPr fontId="2" type="noConversion"/>
  </si>
  <si>
    <t>=125,000/
1,000,000/3</t>
    <phoneticPr fontId="2" type="noConversion"/>
  </si>
  <si>
    <t>=170,000/
1,200,000/2</t>
    <phoneticPr fontId="2" type="noConversion"/>
  </si>
  <si>
    <t>告訴人柯雅芳證述（B10P64）
告訴人柯雅芳整理之明細資料（B5P152-152反）</t>
    <phoneticPr fontId="2" type="noConversion"/>
  </si>
  <si>
    <t>=52,000/
200,000/3</t>
    <phoneticPr fontId="2" type="noConversion"/>
  </si>
  <si>
    <t>=28,000/
300,000/5</t>
    <phoneticPr fontId="2" type="noConversion"/>
  </si>
  <si>
    <t>告訴人柯雅芳證述（B10P64）
告訴人柯雅芳整理之明細資料（B5P152反）</t>
    <phoneticPr fontId="2" type="noConversion"/>
  </si>
  <si>
    <t>告訴人柯雅芳證述（B10P64）
告訴人柯雅芳整理之明細資料（B5P152反）</t>
    <phoneticPr fontId="2" type="noConversion"/>
  </si>
  <si>
    <t>=50,000/
200,000/3</t>
    <phoneticPr fontId="2" type="noConversion"/>
  </si>
  <si>
    <t>=45,000/
200,000/3</t>
    <phoneticPr fontId="2" type="noConversion"/>
  </si>
  <si>
    <t>=40,000/
400,000</t>
    <phoneticPr fontId="2" type="noConversion"/>
  </si>
  <si>
    <t>告訴人柯雅芳證述（B10P64）
告訴人柯雅芳整理之明細資料（B5P153）</t>
    <phoneticPr fontId="2" type="noConversion"/>
  </si>
  <si>
    <t>=65,000/
500,000/2</t>
    <phoneticPr fontId="2" type="noConversion"/>
  </si>
  <si>
    <t>=60,000/
300,000/3</t>
    <phoneticPr fontId="2" type="noConversion"/>
  </si>
  <si>
    <t>告訴人柯雅芳證述（B10P64）
告訴人柯雅芳整理之明細資料（B5P152反）</t>
    <phoneticPr fontId="2" type="noConversion"/>
  </si>
  <si>
    <t>其他依據</t>
    <phoneticPr fontId="2" type="noConversion"/>
  </si>
  <si>
    <t>102/09/10</t>
    <phoneticPr fontId="2" type="noConversion"/>
  </si>
  <si>
    <t>102/08/20</t>
    <phoneticPr fontId="2" type="noConversion"/>
  </si>
  <si>
    <t>102/08/08</t>
    <phoneticPr fontId="2" type="noConversion"/>
  </si>
  <si>
    <t>102/08/01</t>
    <phoneticPr fontId="2" type="noConversion"/>
  </si>
  <si>
    <t>102/06/27</t>
  </si>
  <si>
    <t>102/05/11</t>
    <phoneticPr fontId="2" type="noConversion"/>
  </si>
  <si>
    <t>102/05/08</t>
    <phoneticPr fontId="2" type="noConversion"/>
  </si>
  <si>
    <t>102/04/26</t>
    <phoneticPr fontId="2" type="noConversion"/>
  </si>
  <si>
    <t>102/04/10</t>
    <phoneticPr fontId="2" type="noConversion"/>
  </si>
  <si>
    <t>102/04/03</t>
  </si>
  <si>
    <t>102/03/15</t>
  </si>
  <si>
    <t>102/03/11</t>
    <phoneticPr fontId="2" type="noConversion"/>
  </si>
  <si>
    <t>102/02/23</t>
    <phoneticPr fontId="2" type="noConversion"/>
  </si>
  <si>
    <t>102/02/23</t>
  </si>
  <si>
    <t>102/01/18</t>
  </si>
  <si>
    <t>102/01/10</t>
    <phoneticPr fontId="2" type="noConversion"/>
  </si>
  <si>
    <t>102/01/04</t>
    <phoneticPr fontId="2" type="noConversion"/>
  </si>
  <si>
    <t>101/12/18</t>
  </si>
  <si>
    <t>101/11/23</t>
  </si>
  <si>
    <t>101/11/19</t>
  </si>
  <si>
    <t>101/10/29</t>
  </si>
  <si>
    <t>101/10/25</t>
    <phoneticPr fontId="2" type="noConversion"/>
  </si>
  <si>
    <t>101/10/23</t>
  </si>
  <si>
    <t>101/09/21</t>
  </si>
  <si>
    <t>101/09/19</t>
  </si>
  <si>
    <t>101/09/17</t>
    <phoneticPr fontId="2" type="noConversion"/>
  </si>
  <si>
    <t>101/09/14</t>
  </si>
  <si>
    <t>101/09/07</t>
  </si>
  <si>
    <t>101/08/31</t>
    <phoneticPr fontId="2" type="noConversion"/>
  </si>
  <si>
    <t>本票
（B10P53）</t>
    <phoneticPr fontId="2" type="noConversion"/>
  </si>
  <si>
    <t>101/08/24</t>
  </si>
  <si>
    <t>協議書
（B10P50）
本票
（B10P53）</t>
    <phoneticPr fontId="2" type="noConversion"/>
  </si>
  <si>
    <t>101/08/20</t>
    <phoneticPr fontId="2" type="noConversion"/>
  </si>
  <si>
    <t>101/08/13</t>
  </si>
  <si>
    <t>101/08/07</t>
  </si>
  <si>
    <t>協議書
（B10P49）
本票
（B10P54）</t>
    <phoneticPr fontId="2" type="noConversion"/>
  </si>
  <si>
    <t>101/06/13</t>
  </si>
  <si>
    <t>101/05/30</t>
  </si>
  <si>
    <t>協議書
（B10P48）
本票
（B10P61）</t>
    <phoneticPr fontId="2" type="noConversion"/>
  </si>
  <si>
    <t>=(600,000-534,000)/
600,000/2</t>
    <phoneticPr fontId="2" type="noConversion"/>
  </si>
  <si>
    <t>協議書
（B10P47）
本票
（B10P54）</t>
    <phoneticPr fontId="2" type="noConversion"/>
  </si>
  <si>
    <t>協議書
（B10P46）
本票
（B10P60）</t>
    <phoneticPr fontId="2" type="noConversion"/>
  </si>
  <si>
    <t>=30,000/
300,000/2</t>
    <phoneticPr fontId="2" type="noConversion"/>
  </si>
  <si>
    <t>協議書
（B10P45）
本票
（B10P54）</t>
    <phoneticPr fontId="2" type="noConversion"/>
  </si>
  <si>
    <t>=6,000/
200,000</t>
    <phoneticPr fontId="2" type="noConversion"/>
  </si>
  <si>
    <t>101/05/07</t>
  </si>
  <si>
    <t>協議書
（B10P44）
本票
（B10P55）</t>
    <phoneticPr fontId="2" type="noConversion"/>
  </si>
  <si>
    <t>=60,000/
2,000,000</t>
    <phoneticPr fontId="2" type="noConversion"/>
  </si>
  <si>
    <t>協議書
（B10P43）
本票
（B10P55）</t>
    <phoneticPr fontId="2" type="noConversion"/>
  </si>
  <si>
    <t>101/04/17</t>
  </si>
  <si>
    <t>協議書
（B10P42）
本票
（B10P55）</t>
    <phoneticPr fontId="2" type="noConversion"/>
  </si>
  <si>
    <t>協議書
（B10P40）
本票
（B10P56）</t>
    <phoneticPr fontId="2" type="noConversion"/>
  </si>
  <si>
    <t>協議書
（B10P41）
本票
（B10P56）</t>
    <phoneticPr fontId="2" type="noConversion"/>
  </si>
  <si>
    <t>101/04/11</t>
  </si>
  <si>
    <t>101/04/06</t>
  </si>
  <si>
    <t>協議書
（B10P39）
本票
（B10P56）</t>
    <phoneticPr fontId="2" type="noConversion"/>
  </si>
  <si>
    <t>=9,000/
300,000</t>
    <phoneticPr fontId="2" type="noConversion"/>
  </si>
  <si>
    <t>101/03/30</t>
  </si>
  <si>
    <t>本票
（B10P58）</t>
    <phoneticPr fontId="2" type="noConversion"/>
  </si>
  <si>
    <t>101/03/21</t>
  </si>
  <si>
    <t>101/03/19</t>
  </si>
  <si>
    <t>=40,000/
1,000,000</t>
    <phoneticPr fontId="2" type="noConversion"/>
  </si>
  <si>
    <t>協議書
（B10P38）
本票
（B10P62）</t>
    <phoneticPr fontId="2" type="noConversion"/>
  </si>
  <si>
    <t>協議書
（B10P36）</t>
  </si>
  <si>
    <t>100/12/29</t>
  </si>
  <si>
    <t>協議書
（B10P35）
本票
（B10P58）</t>
    <phoneticPr fontId="2" type="noConversion"/>
  </si>
  <si>
    <t>協議書
（B10P34）
本票
（B10P61）</t>
    <phoneticPr fontId="2" type="noConversion"/>
  </si>
  <si>
    <t>100/08/30</t>
  </si>
  <si>
    <t>100/06/24</t>
  </si>
  <si>
    <t>協議書
（B10P33）
本票
（B10P60）</t>
    <phoneticPr fontId="2" type="noConversion"/>
  </si>
  <si>
    <t>=210,000/
7,000,000</t>
    <phoneticPr fontId="2" type="noConversion"/>
  </si>
  <si>
    <t>協議書
（B10P32）
本票
（B10P59）</t>
    <phoneticPr fontId="2" type="noConversion"/>
  </si>
  <si>
    <t>100/06/10</t>
  </si>
  <si>
    <t>協議書
（B10P31）
本票
（B10P60）</t>
    <phoneticPr fontId="2" type="noConversion"/>
  </si>
  <si>
    <t>100/06/02</t>
  </si>
  <si>
    <t>協議書
（B10P31）
本票
（B10P59）</t>
    <phoneticPr fontId="2" type="noConversion"/>
  </si>
  <si>
    <t>100/05/31</t>
  </si>
  <si>
    <t>協議書
（B10P30）
本票
（B10P59）</t>
    <phoneticPr fontId="2" type="noConversion"/>
  </si>
  <si>
    <t>協議書
（B10P29）
本票
（B10P57）</t>
    <phoneticPr fontId="2" type="noConversion"/>
  </si>
  <si>
    <t>=90,000/
3,000,000</t>
    <phoneticPr fontId="2" type="noConversion"/>
  </si>
  <si>
    <t>協議書及本票
(註2)</t>
    <phoneticPr fontId="2" type="noConversion"/>
  </si>
  <si>
    <t>計算</t>
    <phoneticPr fontId="2" type="noConversion"/>
  </si>
  <si>
    <t>資金
卷證出處</t>
    <phoneticPr fontId="2" type="noConversion"/>
  </si>
  <si>
    <t>匯入帳戶</t>
    <phoneticPr fontId="2" type="noConversion"/>
  </si>
  <si>
    <t>102/11/06</t>
  </si>
  <si>
    <t>102/10/30</t>
  </si>
  <si>
    <t>102/09/17</t>
    <phoneticPr fontId="2" type="noConversion"/>
  </si>
  <si>
    <t>102/09/09</t>
    <phoneticPr fontId="2" type="noConversion"/>
  </si>
  <si>
    <t>102/08/19</t>
    <phoneticPr fontId="2" type="noConversion"/>
  </si>
  <si>
    <t>102/08/15</t>
    <phoneticPr fontId="2" type="noConversion"/>
  </si>
  <si>
    <t>102/08/13</t>
    <phoneticPr fontId="2" type="noConversion"/>
  </si>
  <si>
    <t>102/08/12</t>
    <phoneticPr fontId="2" type="noConversion"/>
  </si>
  <si>
    <t>102/08/05</t>
    <phoneticPr fontId="2" type="noConversion"/>
  </si>
  <si>
    <t>102/08/01</t>
    <phoneticPr fontId="2" type="noConversion"/>
  </si>
  <si>
    <t>102/07/15</t>
    <phoneticPr fontId="2" type="noConversion"/>
  </si>
  <si>
    <t>102/06/04</t>
  </si>
  <si>
    <t>102/05/24</t>
  </si>
  <si>
    <t>102/05/15</t>
  </si>
  <si>
    <t>102/04/18</t>
    <phoneticPr fontId="2" type="noConversion"/>
  </si>
  <si>
    <t>102/04/12</t>
  </si>
  <si>
    <t>102/04/09</t>
    <phoneticPr fontId="2" type="noConversion"/>
  </si>
  <si>
    <t>102/03/07</t>
  </si>
  <si>
    <t>102/01/23</t>
  </si>
  <si>
    <t>102/01/07</t>
    <phoneticPr fontId="2" type="noConversion"/>
  </si>
  <si>
    <t>102/01/03</t>
  </si>
  <si>
    <t>101/12/21</t>
  </si>
  <si>
    <t>101/12/12</t>
  </si>
  <si>
    <t>101/11/26</t>
    <phoneticPr fontId="2" type="noConversion"/>
  </si>
  <si>
    <t>101/11/07</t>
  </si>
  <si>
    <t>101/11/06</t>
  </si>
  <si>
    <t>101/11/01</t>
  </si>
  <si>
    <t>101/10/13</t>
  </si>
  <si>
    <t>101/10/02</t>
    <phoneticPr fontId="2" type="noConversion"/>
  </si>
  <si>
    <t>101/08/15</t>
  </si>
  <si>
    <t>101/08/09</t>
  </si>
  <si>
    <t>101/08/08</t>
  </si>
  <si>
    <t>101/07/13</t>
  </si>
  <si>
    <t xml:space="preserve">101/07/09 </t>
  </si>
  <si>
    <t>101/05/16</t>
  </si>
  <si>
    <t>101/05/11</t>
  </si>
  <si>
    <t>101/05/08</t>
  </si>
  <si>
    <t>101/04/27</t>
  </si>
  <si>
    <t>101/03/08</t>
  </si>
  <si>
    <t>101/02/23</t>
  </si>
  <si>
    <t>101/02/21</t>
  </si>
  <si>
    <t>101/02/08</t>
  </si>
  <si>
    <t>101/02/06</t>
  </si>
  <si>
    <t>101/01/20</t>
  </si>
  <si>
    <t>101/01/09</t>
  </si>
  <si>
    <t>101/01/04</t>
  </si>
  <si>
    <t>100/12/22</t>
  </si>
  <si>
    <t>100/12/20</t>
  </si>
  <si>
    <t>100/12/15</t>
  </si>
  <si>
    <t>100/12/05</t>
  </si>
  <si>
    <t>100/11/15</t>
  </si>
  <si>
    <t>100/09/21</t>
  </si>
  <si>
    <t>100/08/11</t>
  </si>
  <si>
    <t>100/08/02</t>
  </si>
  <si>
    <t>100/07/12</t>
  </si>
  <si>
    <t>100/07/04</t>
  </si>
  <si>
    <t>備註</t>
    <phoneticPr fontId="2" type="noConversion"/>
  </si>
  <si>
    <t>卷證出處</t>
    <phoneticPr fontId="2" type="noConversion"/>
  </si>
  <si>
    <t>金額</t>
    <phoneticPr fontId="2" type="noConversion"/>
  </si>
  <si>
    <t>匯入帳戶</t>
    <phoneticPr fontId="2" type="noConversion"/>
  </si>
  <si>
    <t>匯出帳戶</t>
    <phoneticPr fontId="2" type="noConversion"/>
  </si>
  <si>
    <t>投資本金及利率卷證出處(註3)</t>
    <phoneticPr fontId="2" type="noConversion"/>
  </si>
  <si>
    <t>本票
（B10P61）</t>
    <phoneticPr fontId="2" type="noConversion"/>
  </si>
  <si>
    <t>（註4）</t>
    <phoneticPr fontId="2" type="noConversion"/>
  </si>
  <si>
    <t>合計</t>
    <phoneticPr fontId="2" type="noConversion"/>
  </si>
  <si>
    <t>(註)</t>
    <phoneticPr fontId="2" type="noConversion"/>
  </si>
  <si>
    <t>附表22-1</t>
    <phoneticPr fontId="2" type="noConversion"/>
  </si>
  <si>
    <t>99/07/06</t>
    <phoneticPr fontId="2" type="noConversion"/>
  </si>
  <si>
    <t>告訴人證述漏計入
（B10P111）</t>
    <phoneticPr fontId="2" type="noConversion"/>
  </si>
  <si>
    <t>係編號1投資到期再轉投資部分</t>
    <phoneticPr fontId="2" type="noConversion"/>
  </si>
  <si>
    <t>108/01/22</t>
    <phoneticPr fontId="2" type="noConversion"/>
  </si>
  <si>
    <t>108/01/23</t>
    <phoneticPr fontId="2" type="noConversion"/>
  </si>
  <si>
    <t>被告蔡惠娟107.12.20刑事準備書狀所整理之「附表37」漏載該筆投資</t>
  </si>
  <si>
    <t>被告蔡惠娟107.12.20刑事準備書狀所整理之「附表37」誤載為333,000元</t>
  </si>
  <si>
    <t>被告蔡惠娟107.12.20刑事準備書狀所整理之「附表37」漏載該筆</t>
  </si>
  <si>
    <t>被告蔡惠娟107.12.20刑事準備書狀所整理之「附表37」漏載林明震以大眾銀行帳戶匯款之所有投資款</t>
  </si>
  <si>
    <t>被告蔡惠娟107.12.20刑事準備書狀所整理之「附表38」誤載為1萬元</t>
  </si>
  <si>
    <t>被告蔡惠娟107.12.20刑事準備書狀所整理之「附表38」誤載為9萬元</t>
  </si>
  <si>
    <t>1.被告蔡惠娟107.12. 20刑事準備書狀所整理之「附表38」誤載為3萬元。
2.(註)</t>
    <phoneticPr fontId="2" type="noConversion"/>
  </si>
  <si>
    <t>協議書及本票
（註2）</t>
    <phoneticPr fontId="2" type="noConversion"/>
  </si>
  <si>
    <t>投資本金及利率卷證出處(註3)</t>
    <phoneticPr fontId="2" type="noConversion"/>
  </si>
  <si>
    <t>被告蔡惠娟107.12.
20刑事準備書狀所整理之「附表39」，漏將預扣利息部分做為匯款金額的減項</t>
    <phoneticPr fontId="2" type="noConversion"/>
  </si>
  <si>
    <t>被告蔡惠娟107.12.
20刑事準備書狀所整理之「附表39」漏載該筆款項</t>
    <phoneticPr fontId="2" type="noConversion"/>
  </si>
  <si>
    <t>被告蔡惠娟107.12. 20刑事準備書狀所整理之「附表40」漏列該筆款項</t>
    <phoneticPr fontId="2" type="noConversion"/>
  </si>
  <si>
    <t>被告蔡惠娟107.12. 20刑事準備書狀所整理之「附表42」誤載為39萬元</t>
    <phoneticPr fontId="2" type="noConversion"/>
  </si>
  <si>
    <t>被告蔡惠娟107.12. 20刑事準備書狀所整理之「附表42」誤載為387,000元</t>
    <phoneticPr fontId="2" type="noConversion"/>
  </si>
  <si>
    <t>經比對上開資金明細，被告匯回之款項均係屬「小額」或「定期」支付之款項，核與告訴人證述迄今未曾取回本金(B10P111)相符，故上開資金性質應均係利息。</t>
    <phoneticPr fontId="2" type="noConversion"/>
  </si>
  <si>
    <t>告訴人陳宇詩證述（B5P38反、B10P92）</t>
    <phoneticPr fontId="2" type="noConversion"/>
  </si>
  <si>
    <t>告訴人陳宇詩證述（B10P92）</t>
    <phoneticPr fontId="2" type="noConversion"/>
  </si>
  <si>
    <t>協議書及本票
(註1)</t>
    <phoneticPr fontId="2" type="noConversion"/>
  </si>
  <si>
    <t>另告訴人所提投資明細中所載102/04/29金額8500元之投資（B11P39），惟經比對被告蔡惠娟相關銀行帳戶，均未見該筆款項，而告訴人亦未能提出相關匯款資料佐證，故本院不予計入。</t>
    <phoneticPr fontId="2" type="noConversion"/>
  </si>
  <si>
    <t>被告蔡惠娟107.12.20刑事準備書狀所整理之「附表44」漏載</t>
  </si>
  <si>
    <t>投資本金及利率卷證出處(註2)</t>
    <phoneticPr fontId="2" type="noConversion"/>
  </si>
  <si>
    <t>被告蔡惠娟107.12. 20刑事準備書狀所整理之「附表45」漏載</t>
    <phoneticPr fontId="2" type="noConversion"/>
  </si>
  <si>
    <t>被告蔡惠娟107.12.20刑事準備書狀所整理之「附表46」漏載</t>
  </si>
  <si>
    <t>見上開編號9、11、12、13、31、32</t>
    <phoneticPr fontId="2" type="noConversion"/>
  </si>
  <si>
    <t>被告蔡惠娟107.12.20刑事準備書狀所整理之「附表50」漏載</t>
  </si>
  <si>
    <t>協議書及本票
(註2)</t>
    <phoneticPr fontId="2" type="noConversion"/>
  </si>
  <si>
    <t>告訴人107.06.06刑事陳報狀所整理之「附件一」漏載</t>
    <phoneticPr fontId="2" type="noConversion"/>
  </si>
  <si>
    <t>=15,000/
300,000</t>
    <phoneticPr fontId="2" type="noConversion"/>
  </si>
  <si>
    <t>=20,000/
200,000</t>
    <phoneticPr fontId="2" type="noConversion"/>
  </si>
  <si>
    <t>=10,000/
100,000</t>
    <phoneticPr fontId="2" type="noConversion"/>
  </si>
  <si>
    <t>=3,000/
50,000</t>
    <phoneticPr fontId="2" type="noConversion"/>
  </si>
  <si>
    <t>=4,000/
100,000</t>
    <phoneticPr fontId="2" type="noConversion"/>
  </si>
  <si>
    <t>=32,000/
400,000</t>
    <phoneticPr fontId="2" type="noConversion"/>
  </si>
  <si>
    <t>=30,000/
200,000</t>
    <phoneticPr fontId="2" type="noConversion"/>
  </si>
  <si>
    <t>月利率
(註1)</t>
    <phoneticPr fontId="2" type="noConversion"/>
  </si>
  <si>
    <t>（註3）</t>
    <phoneticPr fontId="2" type="noConversion"/>
  </si>
  <si>
    <t>告訴人107.06.21刑事陳報狀所整理之「附件二」漏載</t>
  </si>
  <si>
    <t>告訴人107.06.21刑事陳報狀所整理之「附件二」漏載</t>
    <phoneticPr fontId="2" type="noConversion"/>
  </si>
  <si>
    <t>=25,000/
500,000</t>
    <phoneticPr fontId="2" type="noConversion"/>
  </si>
  <si>
    <t>=10,000/
200,000</t>
    <phoneticPr fontId="2" type="noConversion"/>
  </si>
  <si>
    <t>首月:2.75%
其他:2.00%</t>
    <phoneticPr fontId="2" type="noConversion"/>
  </si>
  <si>
    <t>=30,000/
500,000</t>
    <phoneticPr fontId="2" type="noConversion"/>
  </si>
  <si>
    <t>=150,000/
5,000,000</t>
    <phoneticPr fontId="2" type="noConversion"/>
  </si>
  <si>
    <t>告訴人107.06.21刑事陳報狀所整理之「附件二」漏載</t>
    <phoneticPr fontId="2" type="noConversion"/>
  </si>
  <si>
    <t>告訴人107.06.21刑事陳報狀所整理之「附件二」誤載金額為6,000元</t>
    <phoneticPr fontId="2" type="noConversion"/>
  </si>
  <si>
    <t>另告訴人107.06.21刑事陳報狀所整理之「附件二」多載一筆103/05/02收到20,000元之交易</t>
    <phoneticPr fontId="2" type="noConversion"/>
  </si>
  <si>
    <t>告訴人107.06.21刑事陳報狀所整理之「附件二」誤載日期為103/10/22</t>
    <phoneticPr fontId="2" type="noConversion"/>
  </si>
  <si>
    <t>告訴人107.06.21刑事陳報狀所整理之「附件二」誤載日期為103/11/18</t>
    <phoneticPr fontId="2" type="noConversion"/>
  </si>
  <si>
    <t>告訴人107.06.21刑事陳報狀所整理之「附件二」誤載日期為103/12/28</t>
    <phoneticPr fontId="2" type="noConversion"/>
  </si>
  <si>
    <t>告訴人107.06.21刑事陳報狀所整理之「附件二」誤載日期為104/05/28</t>
    <phoneticPr fontId="2" type="noConversion"/>
  </si>
  <si>
    <t>約定書及本票</t>
    <phoneticPr fontId="2" type="noConversion"/>
  </si>
  <si>
    <t>告訴人107.06.21刑事陳報狀所整理之「附件二」誤載日期為105/03/13及誤載金額為2000元</t>
    <phoneticPr fontId="2" type="noConversion"/>
  </si>
  <si>
    <t>=5,000/
100,000</t>
    <phoneticPr fontId="2" type="noConversion"/>
  </si>
  <si>
    <t>=6,000/
200,000</t>
    <phoneticPr fontId="2" type="noConversion"/>
  </si>
  <si>
    <t>=3,000/
100,000</t>
    <phoneticPr fontId="2" type="noConversion"/>
  </si>
  <si>
    <t>=6,000/
300,000</t>
    <phoneticPr fontId="2" type="noConversion"/>
  </si>
  <si>
    <t>（註4）</t>
    <phoneticPr fontId="2" type="noConversion"/>
  </si>
  <si>
    <t>其中10萬元係本金之返還，3000元則係利息（註）</t>
    <phoneticPr fontId="2" type="noConversion"/>
  </si>
  <si>
    <t>其中10萬元係本金之返還，15,000元則係利息（註）</t>
    <phoneticPr fontId="2" type="noConversion"/>
  </si>
  <si>
    <t>其中20萬元係本金之返還，5,000元則係利息（註）</t>
    <phoneticPr fontId="2" type="noConversion"/>
  </si>
  <si>
    <t>除上開備註欄所載「註」部分外，其餘均係屬「小額」或「定期」支付之款項，性質上應係利息</t>
    <phoneticPr fontId="2" type="noConversion"/>
  </si>
  <si>
    <t>備註</t>
    <phoneticPr fontId="2" type="noConversion"/>
  </si>
  <si>
    <t>告訴人107.06.06刑事陳報狀所整理之「附件一」誤載匯款金額為500萬元</t>
    <phoneticPr fontId="2" type="noConversion"/>
  </si>
  <si>
    <t>告訴人107.06. 06刑事陳報狀所整理之「附件一」誤載匯款金額為17,000元</t>
    <phoneticPr fontId="2" type="noConversion"/>
  </si>
  <si>
    <t>告訴人107.06.06刑事陳報狀所整理之「附件一」主張103/04/30有一筆金額為190,520元之投資，惟並未能提出相關資料佐證，經查應係左列投資之誤載</t>
    <phoneticPr fontId="2" type="noConversion"/>
  </si>
  <si>
    <t xml:space="preserve">1.該筆款項告訴人107.06.21刑事陳報狀所整理之「附件二」漏載
2.（註）
</t>
  </si>
  <si>
    <t>被告107.08.10刑事陳報(二)狀所整理之「附表四」及告訴人107.06.21刑事陳報狀所整理之「附件二」均漏載</t>
  </si>
  <si>
    <t>被告107.08.10刑事陳報(二)狀所整理之「附表四」漏載</t>
  </si>
  <si>
    <t>（註）</t>
    <phoneticPr fontId="2" type="noConversion"/>
  </si>
  <si>
    <t>告訴人107.06.21刑事陳報狀所整理之「附件二」漏列</t>
    <phoneticPr fontId="2" type="noConversion"/>
  </si>
  <si>
    <t>告訴人107.06.21刑事陳報狀所整理之「附件二」誤載為102/09/02</t>
    <phoneticPr fontId="2" type="noConversion"/>
  </si>
  <si>
    <t>告訴人107.06.21刑事陳報狀所整理之「附件二」及被告107.08.10刑事陳報(二)狀所整理之「附表16」均漏載</t>
    <phoneticPr fontId="2" type="noConversion"/>
  </si>
  <si>
    <t>1.被告107.08.10刑事陳報(二)狀所整理之「附表4」誤載為38,000
2.（註）</t>
    <phoneticPr fontId="2" type="noConversion"/>
  </si>
  <si>
    <t>告訴人107.06.06刑事陳報狀所整理之「附件一」誤將轉帳手續費15元計入投資金額</t>
    <phoneticPr fontId="2" type="noConversion"/>
  </si>
  <si>
    <t>被告107.08.10刑事陳報(二)狀所整理之「附表17」漏載</t>
    <phoneticPr fontId="2" type="noConversion"/>
  </si>
  <si>
    <t>告訴人107.06.06刑事陳報狀所整理之「附件一」及被告107.08.10刑事陳報(二)狀所整理之「附表3」均誤將轉帳手續費15元列入投資金額</t>
    <phoneticPr fontId="2" type="noConversion"/>
  </si>
  <si>
    <t>預扣兩個月：
(1/19-3/19)
3%
之後三個月：
3.5%
再之後月份：
先是3%
後回歸2%</t>
    <phoneticPr fontId="2" type="noConversion"/>
  </si>
  <si>
    <t>預扣一個月：
3.4%
之後三個月：
3.5%
再之後月份：
先是3%
後回歸2%</t>
    <phoneticPr fontId="2" type="noConversion"/>
  </si>
  <si>
    <t>預扣一個月：
3.89%
之後三個月：
3.89%
再之後月份：
先是3.33%
後是2.22%</t>
    <phoneticPr fontId="2" type="noConversion"/>
  </si>
  <si>
    <t>1.告訴人107.06. 06刑事陳報狀所整理之「附件一」誤將轉帳手續費15元計入投資金額。
2.依簡訊內容，該部分應係屬私人款項之借貸，且未約定利息，故不予計入吸金金額。</t>
    <phoneticPr fontId="2" type="noConversion"/>
  </si>
  <si>
    <t>月利率</t>
    <phoneticPr fontId="2" type="noConversion"/>
  </si>
  <si>
    <t>告訴人107.06.21刑事陳報狀所整理之「附件二」漏列</t>
    <phoneticPr fontId="2" type="noConversion"/>
  </si>
  <si>
    <t>其餘上開被告匯回款項均係屬「小額」或「定期」支付之款項，性質上應係利息</t>
    <phoneticPr fontId="2" type="noConversion"/>
  </si>
  <si>
    <t>首月：3%
其他：2%</t>
    <phoneticPr fontId="2" type="noConversion"/>
  </si>
  <si>
    <t>月利率
（註1）</t>
    <phoneticPr fontId="2" type="noConversion"/>
  </si>
  <si>
    <t>首月：5%
其他：2%</t>
    <phoneticPr fontId="2" type="noConversion"/>
  </si>
  <si>
    <t>告訴人107.06.21刑事陳報狀所整理之「附件二」誤載金額為75,000元</t>
    <phoneticPr fontId="2" type="noConversion"/>
  </si>
  <si>
    <t>告訴人107.06.21刑事陳報狀所整理之「附件二」誤載日期為104/05/18</t>
    <phoneticPr fontId="2" type="noConversion"/>
  </si>
  <si>
    <t>其中20萬元係本金之返還，36,000元則係利息(註)</t>
    <phoneticPr fontId="2" type="noConversion"/>
  </si>
  <si>
    <t>其中20萬元係本金之返還，63,000元則係利息(註)</t>
    <phoneticPr fontId="2" type="noConversion"/>
  </si>
  <si>
    <t>其中25萬元係本金之返還，59,500元則係利息(註)</t>
    <phoneticPr fontId="2" type="noConversion"/>
  </si>
  <si>
    <t>其中40萬元係本金之返還，35,000元則係利息(註)</t>
    <phoneticPr fontId="2" type="noConversion"/>
  </si>
  <si>
    <t>其中33萬元係本金之返還，70,000元則係利息(註)</t>
    <phoneticPr fontId="2" type="noConversion"/>
  </si>
  <si>
    <t>備註</t>
    <phoneticPr fontId="2" type="noConversion"/>
  </si>
  <si>
    <t>除上開所示編號6係投資款之匯回外，其餘上開被告匯回款項均係屬「小額」或「定期」支付之款項，性質上應係利息</t>
    <phoneticPr fontId="2" type="noConversion"/>
  </si>
  <si>
    <t>同編號3</t>
  </si>
  <si>
    <t>另告訴人105.12. 30刑事告訴狀所整理之「附表5-1」誤將104.07. 10自告訴人彰化銀行匯出之新台幣200萬元誤計入告訴人投資金額中，告訴人已於107.06. 13刑事陳述意見狀中更正，併此敘明。</t>
    <phoneticPr fontId="2" type="noConversion"/>
  </si>
  <si>
    <t>告訴人105.12.30 刑事告訴狀所整理之「附表5-1」誤將銀行轉帳手續費計入投資金額。</t>
    <phoneticPr fontId="2" type="noConversion"/>
  </si>
  <si>
    <t>告訴人105.12.30刑事告訴狀所整理之「附表5-1」誤載為296,000元</t>
    <phoneticPr fontId="2" type="noConversion"/>
  </si>
  <si>
    <r>
      <rPr>
        <b/>
        <sz val="10"/>
        <color theme="1"/>
        <rFont val="標楷體"/>
        <family val="4"/>
        <charset val="136"/>
      </rPr>
      <t xml:space="preserve">￭103年03月17日：
</t>
    </r>
    <r>
      <rPr>
        <sz val="10"/>
        <color theme="1"/>
        <rFont val="標楷體"/>
        <family val="4"/>
        <charset val="136"/>
      </rPr>
      <t>蔡惠娟：「慧君：沒問題，這是昨天安排的ABC三案。車貸額度可以去辦，我會幫妳排特優的案子。記得設定電話語音轉帳&lt;妳自己的戶頭也互設定&gt;。晚安」
何慧君：「Dear Jenny姐~已入82.5。請查收。餘44。3:30前補進。感謝妳~慧君」</t>
    </r>
    <phoneticPr fontId="2" type="noConversion"/>
  </si>
  <si>
    <t>被告107.08.10刑事陳報(二)狀所整理之「附表2」漏載</t>
  </si>
  <si>
    <t>另告訴人107.06.21刑事陳報狀所整理之「附件二」多載一筆101/12/06收到30,000元之交易</t>
    <phoneticPr fontId="2" type="noConversion"/>
  </si>
  <si>
    <t>被告107.08.10刑事陳報(二)狀所整理之「附表2」誤載為15,000</t>
    <phoneticPr fontId="2" type="noConversion"/>
  </si>
  <si>
    <t>被告107.08.10刑事陳報(二)狀所整理之「附表20」漏列</t>
    <phoneticPr fontId="2" type="noConversion"/>
  </si>
  <si>
    <t>（註）</t>
    <phoneticPr fontId="2" type="noConversion"/>
  </si>
  <si>
    <t>1.被告107.08.10刑事陳報(二)狀所整理之「附表20」誤載為200元
2.（註）</t>
    <phoneticPr fontId="2" type="noConversion"/>
  </si>
  <si>
    <t>另告訴人107.06. 28刑事陳報狀雖載告訴人於104.10. 19尚有投資一筆金額20萬元之投資，惟由渠所提出之存摺影本（A14P108 ），並未能證明該筆款項轉出之對象係被告蔡惠娟使用之帳戶，而被告蔡惠娟亦未將該筆計入告訴人投資款項，故本院亦不予計入。</t>
    <phoneticPr fontId="2" type="noConversion"/>
  </si>
  <si>
    <t>另告訴人107.06. 28刑事陳報狀雖載104/03/06金額30萬元、104/03/12金額50萬元之投資交易，惟由渠所提出之存摺影本（A14P107），並未能證明該筆款項轉出之對象係被告蔡惠娟使用之帳戶，而被告蔡惠娟亦未將該筆計入告訴人投資款項，故本院亦不予計入。</t>
    <phoneticPr fontId="2" type="noConversion"/>
  </si>
  <si>
    <t>被告107.08.10刑事陳報(二)狀所整理之「附表25」漏列</t>
    <phoneticPr fontId="2" type="noConversion"/>
  </si>
  <si>
    <t>A16P46
(告證20-3)</t>
    <phoneticPr fontId="2" type="noConversion"/>
  </si>
  <si>
    <t>A16P45-46
(告證20-2)
(告證20-3)</t>
    <phoneticPr fontId="2" type="noConversion"/>
  </si>
  <si>
    <t>告訴人107.06.28刑事陳報狀漏載</t>
    <phoneticPr fontId="2" type="noConversion"/>
  </si>
  <si>
    <t>告訴人107.06.28刑事陳報狀漏列</t>
  </si>
  <si>
    <t>被告107.08.10刑事陳報(二)狀所整理之「附表24」及告訴人107.06.28刑事陳報狀均漏列</t>
  </si>
  <si>
    <t>告訴人107.06.28刑事陳報狀漏列</t>
    <phoneticPr fontId="2" type="noConversion"/>
  </si>
  <si>
    <t>除備註欄「註」所載係投資款之匯回外，其餘上開被告匯回款項均係屬「小額」或「定期」支付之款項，性質上應係利息</t>
    <phoneticPr fontId="2" type="noConversion"/>
  </si>
  <si>
    <t>被告107.08.10刑事陳報(二)狀所整理之「附表24」及告訴人107.06.28刑事陳報狀均漏列</t>
    <phoneticPr fontId="2" type="noConversion"/>
  </si>
  <si>
    <t>被告107.08.10刑事陳報(二)狀所整理之「附表30」及告訴人107.06.28刑事陳報狀均漏列</t>
    <phoneticPr fontId="2" type="noConversion"/>
  </si>
  <si>
    <t>除備註欄「註」所載係投資款之匯回外，其餘係屬「小額」或「定期」支付之款項，性質上應係利息</t>
    <phoneticPr fontId="2" type="noConversion"/>
  </si>
  <si>
    <t>告訴人107.06.28刑事陳報狀漏列</t>
    <phoneticPr fontId="2" type="noConversion"/>
  </si>
  <si>
    <t>經比對告訴人投資金額，上開被告匯回款項均係屬「小額」或「定期」支付之款項，性質上應係利息，核與告訴人蕭翔仁於偵訊中曾證述被告蔡惠娟未曾還本等語（A15P89反）相符</t>
    <phoneticPr fontId="2" type="noConversion"/>
  </si>
  <si>
    <t>林秀鴻（告訴人）</t>
    <phoneticPr fontId="2" type="noConversion"/>
  </si>
  <si>
    <t>林金盆（告訴人）</t>
    <phoneticPr fontId="2" type="noConversion"/>
  </si>
  <si>
    <t>楊阿粉（告訴人）</t>
    <phoneticPr fontId="2" type="noConversion"/>
  </si>
  <si>
    <t>余秀餘（告訴人）</t>
    <phoneticPr fontId="2" type="noConversion"/>
  </si>
  <si>
    <t>孫鳳雲（告訴人）</t>
    <phoneticPr fontId="2" type="noConversion"/>
  </si>
  <si>
    <t>張秋玟（被告）</t>
    <phoneticPr fontId="2" type="noConversion"/>
  </si>
  <si>
    <t>何慧君（告訴人）</t>
    <phoneticPr fontId="2" type="noConversion"/>
  </si>
  <si>
    <t>投資人</t>
    <phoneticPr fontId="2" type="noConversion"/>
  </si>
  <si>
    <t>108/02/13</t>
    <phoneticPr fontId="2" type="noConversion"/>
  </si>
  <si>
    <t>103/11/18</t>
    <phoneticPr fontId="2" type="noConversion"/>
  </si>
  <si>
    <t>104/01/17</t>
    <phoneticPr fontId="2" type="noConversion"/>
  </si>
  <si>
    <t>104/04/12</t>
  </si>
  <si>
    <t>104/05/14</t>
  </si>
  <si>
    <t>A10P227</t>
    <phoneticPr fontId="2" type="noConversion"/>
  </si>
  <si>
    <t>A10P227反</t>
    <phoneticPr fontId="2" type="noConversion"/>
  </si>
  <si>
    <t>A10P228</t>
    <phoneticPr fontId="2" type="noConversion"/>
  </si>
  <si>
    <t>A10P228反</t>
    <phoneticPr fontId="2" type="noConversion"/>
  </si>
  <si>
    <t>A10P229</t>
    <phoneticPr fontId="2" type="noConversion"/>
  </si>
  <si>
    <t>A10P229反</t>
    <phoneticPr fontId="2" type="noConversion"/>
  </si>
  <si>
    <t>A10P230</t>
    <phoneticPr fontId="2" type="noConversion"/>
  </si>
  <si>
    <t>A10P230反</t>
    <phoneticPr fontId="2" type="noConversion"/>
  </si>
  <si>
    <t>A10P231</t>
    <phoneticPr fontId="2" type="noConversion"/>
  </si>
  <si>
    <t>A10P231反</t>
    <phoneticPr fontId="2" type="noConversion"/>
  </si>
  <si>
    <t>A10P232</t>
  </si>
  <si>
    <t>A10P232</t>
    <phoneticPr fontId="2" type="noConversion"/>
  </si>
  <si>
    <t>A10P232反</t>
    <phoneticPr fontId="2" type="noConversion"/>
  </si>
  <si>
    <t>A10P233</t>
    <phoneticPr fontId="2" type="noConversion"/>
  </si>
  <si>
    <t>A10P233反</t>
    <phoneticPr fontId="2" type="noConversion"/>
  </si>
  <si>
    <t>A10P234</t>
    <phoneticPr fontId="2" type="noConversion"/>
  </si>
  <si>
    <t>A10P234反</t>
    <phoneticPr fontId="2" type="noConversion"/>
  </si>
  <si>
    <t>A10P235</t>
    <phoneticPr fontId="2" type="noConversion"/>
  </si>
  <si>
    <t>A10P235反</t>
    <phoneticPr fontId="2" type="noConversion"/>
  </si>
  <si>
    <t>A10P236反</t>
  </si>
  <si>
    <t>A10P236反</t>
    <phoneticPr fontId="2" type="noConversion"/>
  </si>
  <si>
    <t>A10P232反</t>
    <phoneticPr fontId="2" type="noConversion"/>
  </si>
  <si>
    <t>A10P233反</t>
    <phoneticPr fontId="2" type="noConversion"/>
  </si>
  <si>
    <t>告訴人107.06.28刑事陳報狀漏列</t>
    <phoneticPr fontId="2" type="noConversion"/>
  </si>
  <si>
    <t>被告108.02.19刑事陳報(八)狀雖另載103/08/19亦匯入5000元至告訴人帳戶，惟查該日左列所示被告銀行帳戶交易明細，並未見此交易紀錄，故本院不予記入</t>
    <phoneticPr fontId="2" type="noConversion"/>
  </si>
  <si>
    <t>103/08/30</t>
    <phoneticPr fontId="2" type="noConversion"/>
  </si>
  <si>
    <t>103/11/19</t>
    <phoneticPr fontId="2" type="noConversion"/>
  </si>
  <si>
    <t>A10P226反</t>
    <phoneticPr fontId="2" type="noConversion"/>
  </si>
  <si>
    <t>A10P232</t>
    <phoneticPr fontId="2" type="noConversion"/>
  </si>
  <si>
    <t>103/08/14</t>
    <phoneticPr fontId="2" type="noConversion"/>
  </si>
  <si>
    <t>103/08/18</t>
    <phoneticPr fontId="2" type="noConversion"/>
  </si>
  <si>
    <t>103/09/17</t>
    <phoneticPr fontId="2" type="noConversion"/>
  </si>
  <si>
    <t>103/09/27</t>
    <phoneticPr fontId="2" type="noConversion"/>
  </si>
  <si>
    <t>103/10/26</t>
    <phoneticPr fontId="2" type="noConversion"/>
  </si>
  <si>
    <t>103/10/31</t>
    <phoneticPr fontId="2" type="noConversion"/>
  </si>
  <si>
    <t>103/11/12</t>
    <phoneticPr fontId="2" type="noConversion"/>
  </si>
  <si>
    <t>103/11/20</t>
    <phoneticPr fontId="2" type="noConversion"/>
  </si>
  <si>
    <t>103/11/28</t>
    <phoneticPr fontId="2" type="noConversion"/>
  </si>
  <si>
    <t>103/12/01</t>
    <phoneticPr fontId="2" type="noConversion"/>
  </si>
  <si>
    <t>103/12/10</t>
    <phoneticPr fontId="2" type="noConversion"/>
  </si>
  <si>
    <t>103/12/12</t>
    <phoneticPr fontId="2" type="noConversion"/>
  </si>
  <si>
    <t>103/12/17</t>
    <phoneticPr fontId="2" type="noConversion"/>
  </si>
  <si>
    <t>103/12/26</t>
    <phoneticPr fontId="2" type="noConversion"/>
  </si>
  <si>
    <t>103/12/29</t>
    <phoneticPr fontId="2" type="noConversion"/>
  </si>
  <si>
    <t>104/01/13</t>
    <phoneticPr fontId="2" type="noConversion"/>
  </si>
  <si>
    <t>104/01/18</t>
    <phoneticPr fontId="2" type="noConversion"/>
  </si>
  <si>
    <t>104/01/27</t>
    <phoneticPr fontId="2" type="noConversion"/>
  </si>
  <si>
    <t>104/01/30</t>
    <phoneticPr fontId="2" type="noConversion"/>
  </si>
  <si>
    <t>104/02/18</t>
    <phoneticPr fontId="2" type="noConversion"/>
  </si>
  <si>
    <t>104/03/03</t>
    <phoneticPr fontId="2" type="noConversion"/>
  </si>
  <si>
    <t>104/03/05</t>
    <phoneticPr fontId="2" type="noConversion"/>
  </si>
  <si>
    <t>104/05/21</t>
    <phoneticPr fontId="2" type="noConversion"/>
  </si>
  <si>
    <t>104/07/06</t>
    <phoneticPr fontId="2" type="noConversion"/>
  </si>
  <si>
    <t>104/07/31</t>
    <phoneticPr fontId="2" type="noConversion"/>
  </si>
  <si>
    <t>100/09/13</t>
    <phoneticPr fontId="2" type="noConversion"/>
  </si>
  <si>
    <t>100/10/13</t>
    <phoneticPr fontId="2" type="noConversion"/>
  </si>
  <si>
    <t>100/11/16</t>
    <phoneticPr fontId="2" type="noConversion"/>
  </si>
  <si>
    <t>100/12/16</t>
    <phoneticPr fontId="2" type="noConversion"/>
  </si>
  <si>
    <t>101/01/16</t>
    <phoneticPr fontId="2" type="noConversion"/>
  </si>
  <si>
    <t>101/02/20</t>
    <phoneticPr fontId="2" type="noConversion"/>
  </si>
  <si>
    <t>101/03/20</t>
    <phoneticPr fontId="2" type="noConversion"/>
  </si>
  <si>
    <t>101/04/20</t>
    <phoneticPr fontId="2" type="noConversion"/>
  </si>
  <si>
    <t>101/05/21</t>
    <phoneticPr fontId="2" type="noConversion"/>
  </si>
  <si>
    <t>101/06/05</t>
    <phoneticPr fontId="2" type="noConversion"/>
  </si>
  <si>
    <t>101/06/06</t>
    <phoneticPr fontId="2" type="noConversion"/>
  </si>
  <si>
    <t>101/06/08</t>
    <phoneticPr fontId="2" type="noConversion"/>
  </si>
  <si>
    <t>101/06/11</t>
    <phoneticPr fontId="2" type="noConversion"/>
  </si>
  <si>
    <t>101/07/02</t>
    <phoneticPr fontId="2" type="noConversion"/>
  </si>
  <si>
    <t>101/07/06</t>
    <phoneticPr fontId="2" type="noConversion"/>
  </si>
  <si>
    <t>101/07/16</t>
    <phoneticPr fontId="2" type="noConversion"/>
  </si>
  <si>
    <t>101/07/17</t>
    <phoneticPr fontId="2" type="noConversion"/>
  </si>
  <si>
    <t>101/07/20</t>
    <phoneticPr fontId="2" type="noConversion"/>
  </si>
  <si>
    <t>101/07/24</t>
    <phoneticPr fontId="2" type="noConversion"/>
  </si>
  <si>
    <t>101/07/30</t>
    <phoneticPr fontId="2" type="noConversion"/>
  </si>
  <si>
    <t>101/08/10</t>
    <phoneticPr fontId="2" type="noConversion"/>
  </si>
  <si>
    <t>101/08/20</t>
    <phoneticPr fontId="2" type="noConversion"/>
  </si>
  <si>
    <t>101/08/27</t>
    <phoneticPr fontId="2" type="noConversion"/>
  </si>
  <si>
    <t>101/08/28</t>
    <phoneticPr fontId="2" type="noConversion"/>
  </si>
  <si>
    <t>101/08/30</t>
    <phoneticPr fontId="2" type="noConversion"/>
  </si>
  <si>
    <t>101/09/05</t>
    <phoneticPr fontId="2" type="noConversion"/>
  </si>
  <si>
    <t>101/09/12</t>
    <phoneticPr fontId="2" type="noConversion"/>
  </si>
  <si>
    <t>101/09/20</t>
    <phoneticPr fontId="2" type="noConversion"/>
  </si>
  <si>
    <t>101/10/08</t>
    <phoneticPr fontId="2" type="noConversion"/>
  </si>
  <si>
    <t>101/10/09</t>
    <phoneticPr fontId="2" type="noConversion"/>
  </si>
  <si>
    <t>101/10/15</t>
    <phoneticPr fontId="2" type="noConversion"/>
  </si>
  <si>
    <t>101/10/22</t>
    <phoneticPr fontId="2" type="noConversion"/>
  </si>
  <si>
    <t>101/10/30</t>
    <phoneticPr fontId="2" type="noConversion"/>
  </si>
  <si>
    <t>101/11/02</t>
    <phoneticPr fontId="2" type="noConversion"/>
  </si>
  <si>
    <t>101/11/12</t>
    <phoneticPr fontId="2" type="noConversion"/>
  </si>
  <si>
    <t>101/11/14</t>
    <phoneticPr fontId="2" type="noConversion"/>
  </si>
  <si>
    <t>101/11/15</t>
    <phoneticPr fontId="2" type="noConversion"/>
  </si>
  <si>
    <t>101/11/20</t>
    <phoneticPr fontId="2" type="noConversion"/>
  </si>
  <si>
    <t>101/12/07</t>
    <phoneticPr fontId="2" type="noConversion"/>
  </si>
  <si>
    <t>101/12/20</t>
    <phoneticPr fontId="2" type="noConversion"/>
  </si>
  <si>
    <t>101/12/26</t>
    <phoneticPr fontId="2" type="noConversion"/>
  </si>
  <si>
    <t xml:space="preserve">102/01/10 </t>
    <phoneticPr fontId="2" type="noConversion"/>
  </si>
  <si>
    <t>102/01/25</t>
    <phoneticPr fontId="2" type="noConversion"/>
  </si>
  <si>
    <t>102/01/30</t>
    <phoneticPr fontId="2" type="noConversion"/>
  </si>
  <si>
    <t>102/02/18</t>
    <phoneticPr fontId="2" type="noConversion"/>
  </si>
  <si>
    <t>102/02/20</t>
    <phoneticPr fontId="2" type="noConversion"/>
  </si>
  <si>
    <t>102/03/11</t>
    <phoneticPr fontId="2" type="noConversion"/>
  </si>
  <si>
    <t>102/03/20</t>
    <phoneticPr fontId="2" type="noConversion"/>
  </si>
  <si>
    <t>102/04/10</t>
    <phoneticPr fontId="2" type="noConversion"/>
  </si>
  <si>
    <t>102/04/24</t>
    <phoneticPr fontId="2" type="noConversion"/>
  </si>
  <si>
    <t>102/04/29</t>
    <phoneticPr fontId="2" type="noConversion"/>
  </si>
  <si>
    <t>102/05/09</t>
    <phoneticPr fontId="2" type="noConversion"/>
  </si>
  <si>
    <t>102/05/14</t>
    <phoneticPr fontId="2" type="noConversion"/>
  </si>
  <si>
    <t>102/05/17</t>
    <phoneticPr fontId="2" type="noConversion"/>
  </si>
  <si>
    <t>102/05/21</t>
    <phoneticPr fontId="2" type="noConversion"/>
  </si>
  <si>
    <t>102/05/27</t>
    <phoneticPr fontId="2" type="noConversion"/>
  </si>
  <si>
    <t>102/05/29</t>
    <phoneticPr fontId="2" type="noConversion"/>
  </si>
  <si>
    <t>102/05/30</t>
    <phoneticPr fontId="2" type="noConversion"/>
  </si>
  <si>
    <t>102/06/11</t>
    <phoneticPr fontId="2" type="noConversion"/>
  </si>
  <si>
    <t>102/06/20</t>
    <phoneticPr fontId="2" type="noConversion"/>
  </si>
  <si>
    <t>102/06/24</t>
    <phoneticPr fontId="2" type="noConversion"/>
  </si>
  <si>
    <t>102/06/28</t>
    <phoneticPr fontId="2" type="noConversion"/>
  </si>
  <si>
    <t>102/07/04</t>
    <phoneticPr fontId="2" type="noConversion"/>
  </si>
  <si>
    <t>102/07/12</t>
    <phoneticPr fontId="2" type="noConversion"/>
  </si>
  <si>
    <t>102/07/15</t>
    <phoneticPr fontId="2" type="noConversion"/>
  </si>
  <si>
    <t>102/07/17</t>
    <phoneticPr fontId="2" type="noConversion"/>
  </si>
  <si>
    <t>102/07/22</t>
    <phoneticPr fontId="2" type="noConversion"/>
  </si>
  <si>
    <t>102/07/24</t>
    <phoneticPr fontId="2" type="noConversion"/>
  </si>
  <si>
    <t>102/07/29</t>
    <phoneticPr fontId="2" type="noConversion"/>
  </si>
  <si>
    <t>102/07/31</t>
    <phoneticPr fontId="2" type="noConversion"/>
  </si>
  <si>
    <t>102/08/09</t>
    <phoneticPr fontId="2" type="noConversion"/>
  </si>
  <si>
    <t>102/08/12</t>
    <phoneticPr fontId="2" type="noConversion"/>
  </si>
  <si>
    <t>102/08/20</t>
    <phoneticPr fontId="2" type="noConversion"/>
  </si>
  <si>
    <t>102/08/28</t>
    <phoneticPr fontId="2" type="noConversion"/>
  </si>
  <si>
    <t>102/08/30</t>
    <phoneticPr fontId="2" type="noConversion"/>
  </si>
  <si>
    <t>102/09/04</t>
    <phoneticPr fontId="2" type="noConversion"/>
  </si>
  <si>
    <t>102/09/10</t>
    <phoneticPr fontId="2" type="noConversion"/>
  </si>
  <si>
    <t>102/09/11</t>
    <phoneticPr fontId="2" type="noConversion"/>
  </si>
  <si>
    <t>102/09/12</t>
    <phoneticPr fontId="2" type="noConversion"/>
  </si>
  <si>
    <t>102/09/16</t>
    <phoneticPr fontId="2" type="noConversion"/>
  </si>
  <si>
    <t>102/09/23</t>
    <phoneticPr fontId="2" type="noConversion"/>
  </si>
  <si>
    <t>102/09/30</t>
    <phoneticPr fontId="2" type="noConversion"/>
  </si>
  <si>
    <t>102/10/01</t>
    <phoneticPr fontId="2" type="noConversion"/>
  </si>
  <si>
    <t>102/10/02</t>
    <phoneticPr fontId="2" type="noConversion"/>
  </si>
  <si>
    <t>102/10/04</t>
    <phoneticPr fontId="2" type="noConversion"/>
  </si>
  <si>
    <t>102/10/07</t>
    <phoneticPr fontId="2" type="noConversion"/>
  </si>
  <si>
    <t>102/10/14</t>
    <phoneticPr fontId="2" type="noConversion"/>
  </si>
  <si>
    <t>102/10/16</t>
    <phoneticPr fontId="2" type="noConversion"/>
  </si>
  <si>
    <t>102/10/18</t>
    <phoneticPr fontId="2" type="noConversion"/>
  </si>
  <si>
    <t>102/10/23</t>
    <phoneticPr fontId="2" type="noConversion"/>
  </si>
  <si>
    <t>102/10/25</t>
    <phoneticPr fontId="2" type="noConversion"/>
  </si>
  <si>
    <t>102/10/29</t>
    <phoneticPr fontId="2" type="noConversion"/>
  </si>
  <si>
    <t>102/10/31</t>
    <phoneticPr fontId="2" type="noConversion"/>
  </si>
  <si>
    <t>102/11/08</t>
    <phoneticPr fontId="2" type="noConversion"/>
  </si>
  <si>
    <t>103/01/16</t>
    <phoneticPr fontId="2" type="noConversion"/>
  </si>
  <si>
    <t>103/02/11</t>
    <phoneticPr fontId="2" type="noConversion"/>
  </si>
  <si>
    <t>103/02/18</t>
    <phoneticPr fontId="2" type="noConversion"/>
  </si>
  <si>
    <t>103/02/24</t>
    <phoneticPr fontId="2" type="noConversion"/>
  </si>
  <si>
    <t>103/03/07</t>
    <phoneticPr fontId="2" type="noConversion"/>
  </si>
  <si>
    <t>103/07/30</t>
    <phoneticPr fontId="2" type="noConversion"/>
  </si>
  <si>
    <t>103/08/11</t>
    <phoneticPr fontId="2" type="noConversion"/>
  </si>
  <si>
    <t>103/09/11</t>
    <phoneticPr fontId="2" type="noConversion"/>
  </si>
  <si>
    <t>103/10/30</t>
    <phoneticPr fontId="2" type="noConversion"/>
  </si>
  <si>
    <t>103/12/04</t>
    <phoneticPr fontId="2" type="noConversion"/>
  </si>
  <si>
    <t>103/12/31</t>
    <phoneticPr fontId="2" type="noConversion"/>
  </si>
  <si>
    <t>104/01/07</t>
    <phoneticPr fontId="2" type="noConversion"/>
  </si>
  <si>
    <t>104/01/17</t>
    <phoneticPr fontId="2" type="noConversion"/>
  </si>
  <si>
    <t>被告108.02.19刑事陳報(八)狀漏載</t>
    <phoneticPr fontId="2" type="noConversion"/>
  </si>
  <si>
    <t>A10P236</t>
    <phoneticPr fontId="2" type="noConversion"/>
  </si>
  <si>
    <t>A10P237</t>
    <phoneticPr fontId="2" type="noConversion"/>
  </si>
  <si>
    <t>104/04/13</t>
    <phoneticPr fontId="2" type="noConversion"/>
  </si>
  <si>
    <t>備註</t>
    <phoneticPr fontId="2" type="noConversion"/>
  </si>
  <si>
    <t>被告蔡惠娟107.12.20刑事準備書狀所整理之「附表37」漏載林明震以大眾銀行帳戶匯款之所有投資款</t>
    <phoneticPr fontId="2" type="noConversion"/>
  </si>
  <si>
    <t>被告蔡惠娟107.12.20刑事準備書狀所整理之「附表37」漏載該筆投資</t>
    <phoneticPr fontId="2" type="noConversion"/>
  </si>
  <si>
    <t>告訴人(含被告張秋玟)匯給蔡惠娟金額</t>
    <phoneticPr fontId="2" type="noConversion"/>
  </si>
  <si>
    <t>匯款金額
(B)</t>
    <phoneticPr fontId="2" type="noConversion"/>
  </si>
  <si>
    <t>108/02/27</t>
    <phoneticPr fontId="2" type="noConversion"/>
  </si>
  <si>
    <t>上開被告匯回款項除編號161、176係投資款之匯回外，其餘均係屬「小額」或「定期」支付之款項，性質上應係利息</t>
    <phoneticPr fontId="2" type="noConversion"/>
  </si>
  <si>
    <t>108/04/03</t>
    <phoneticPr fontId="2" type="noConversion"/>
  </si>
  <si>
    <t>108/04/03</t>
    <phoneticPr fontId="2" type="noConversion"/>
  </si>
  <si>
    <t>108/04/03</t>
    <phoneticPr fontId="2" type="noConversion"/>
  </si>
  <si>
    <t>108/04/03</t>
    <phoneticPr fontId="2" type="noConversion"/>
  </si>
  <si>
    <t>108/04/03</t>
    <phoneticPr fontId="2" type="noConversion"/>
  </si>
  <si>
    <t>108/02/27</t>
    <phoneticPr fontId="2" type="noConversion"/>
  </si>
  <si>
    <t>經比對上開資金明細，除編號42外，被告匯回之款項均係屬「小額」或「定期」支付之款項，且告訴人亦證述款項到期時，蔡惠娟均會以相同說詞要求渠將應還的本金再提供給渠使用而未返還(B10P93)，故上開資金性質應係利息，而非本金之返還。</t>
    <phoneticPr fontId="2" type="noConversion"/>
  </si>
  <si>
    <t>108/02/27</t>
    <phoneticPr fontId="2" type="noConversion"/>
  </si>
  <si>
    <t>係上開「註」及編號225部分之加總</t>
    <phoneticPr fontId="2" type="noConversion"/>
  </si>
  <si>
    <t>108/02/27</t>
    <phoneticPr fontId="2" type="noConversion"/>
  </si>
  <si>
    <t>即上開(註)所示編號及編號671之「金額」欄加總</t>
    <phoneticPr fontId="2" type="noConversion"/>
  </si>
  <si>
    <t>108/02/27</t>
    <phoneticPr fontId="2" type="noConversion"/>
  </si>
  <si>
    <t>經比對告訴人投資金額，除編號71外，上開被告匯回款項均係屬「小額」或「定期」支付之款項，性質上應係利息，核與告訴人林金盆於偵訊中證述被告蔡惠娟未曾還本等與（A7P131反）相符。</t>
    <phoneticPr fontId="2" type="noConversion"/>
  </si>
  <si>
    <t>108/02/27</t>
    <phoneticPr fontId="2" type="noConversion"/>
  </si>
  <si>
    <t>除上開編號2、13、151係投資款之匯回外，其餘上開被告匯回款項均係屬「小額」或「定期」支付之款項，性質上應係利息</t>
    <phoneticPr fontId="2" type="noConversion"/>
  </si>
  <si>
    <t>1.按104.03.02被告蔡惠娟與告訴人簽立之協議書（A4P 318），足見截至該日被告已返還本金70萬元；
2.同上開協議書，被告蔡惠娟與告訴人約定於104年4月份清償本金30萬元，經核應係上開附表編號60。
3.同上開協議書，被告蔡惠娟與告訴人約定自104年5月份起每月清償50萬元，且告訴人同意不收息，故自該時點起，被告給付與告訴人之款項（即編號61至65部分）應均係本金之返還。
4.上開附表編號72部分。
5.綜上，被告返還與告訴人之本金應為1,204,130（=70萬+30萬+2萬*5+104,130元）</t>
    <phoneticPr fontId="2" type="noConversion"/>
  </si>
  <si>
    <t>108/03/05</t>
    <phoneticPr fontId="2" type="noConversion"/>
  </si>
  <si>
    <t>即上開編號53、69、82、201之加總金額</t>
    <phoneticPr fontId="2" type="noConversion"/>
  </si>
  <si>
    <t>108/03/05</t>
    <phoneticPr fontId="2" type="noConversion"/>
  </si>
  <si>
    <t>除「註」及編號74所載係投資款之匯回外，其餘上開被告匯回款項均係屬「小額」或「定期」支付之款項，性質上應係利息</t>
    <phoneticPr fontId="2" type="noConversion"/>
  </si>
  <si>
    <t>除編號14-15、114及備註欄「註」所載係投資款之匯回外，其餘上開被告匯回款項均係屬「小額」或「定期」支付之款項，性質上應係利息。</t>
    <phoneticPr fontId="2" type="noConversion"/>
  </si>
  <si>
    <t>即上開編號30-31、41、65部分</t>
    <phoneticPr fontId="2" type="noConversion"/>
  </si>
  <si>
    <t>係上開「註」及編號132部分之加總</t>
    <phoneticPr fontId="2" type="noConversion"/>
  </si>
  <si>
    <t>108/03/06</t>
    <phoneticPr fontId="2" type="noConversion"/>
  </si>
  <si>
    <t>係上開「註」及編號171部分之加總</t>
    <phoneticPr fontId="2" type="noConversion"/>
  </si>
  <si>
    <t>108/03/06</t>
    <phoneticPr fontId="2" type="noConversion"/>
  </si>
  <si>
    <t>經比對告訴人投資金額，除編號27外，上開被告匯回款項均係屬「小額」或「定期」支付之款項，性質上應係利息，核與告訴人朱慧泳於偵訊中證述被告蔡惠娟未曾還本等語（A7P131反）相符。</t>
    <phoneticPr fontId="2" type="noConversion"/>
  </si>
  <si>
    <t>108/03/06</t>
    <phoneticPr fontId="2" type="noConversion"/>
  </si>
  <si>
    <t>經比對告訴人投資金額，上開被告匯回款項除編號16-17、51係投資款之匯回外，其餘均係屬「小額」或「定期」支付之款項，性質上應係利息</t>
    <phoneticPr fontId="2" type="noConversion"/>
  </si>
  <si>
    <t>除編號1、472、475-478、519-520、565-566及備註欄「註」所載部分，係投資款之匯回外，其餘上開被告匯回款項均係屬「小額」或「定期」支付之款項，性質上應係利息</t>
    <phoneticPr fontId="2" type="noConversion"/>
  </si>
  <si>
    <t>告訴人黃祥芬108.5.10刑事陳報意見狀14漏列</t>
    <phoneticPr fontId="2" type="noConversion"/>
  </si>
  <si>
    <t>應係附表2-1編號3之還本（B5P152）</t>
    <phoneticPr fontId="2" type="noConversion"/>
  </si>
  <si>
    <t>應係附表2-1編號11之還本（B5P152）</t>
    <phoneticPr fontId="2" type="noConversion"/>
  </si>
  <si>
    <t>應係附表2-1編號12之還本（B5P152）</t>
    <phoneticPr fontId="2" type="noConversion"/>
  </si>
  <si>
    <t>應係償還附表6-1編號6之本金（B5P96）</t>
    <phoneticPr fontId="2" type="noConversion"/>
  </si>
  <si>
    <t>應係償還附表6-1編號4之本金（B5P96）</t>
    <phoneticPr fontId="2" type="noConversion"/>
  </si>
  <si>
    <t>係附表6-1編號1、3於投資到期再行轉投資部分，該部分雖無實際金流，但因已將再行轉投資亦列入被告吸金金額中，故應將該投資到期部分之款項計入被告匯回返還予投資人之明細內，不致重複計算未返還之投資本金。</t>
    <phoneticPr fontId="2" type="noConversion"/>
  </si>
  <si>
    <t>附表7-2：被告蔡惠娟給付告訴人楊阿粉金額表</t>
    <phoneticPr fontId="2" type="noConversion"/>
  </si>
  <si>
    <t>係附表8-1編號1於投資到期再行轉投資部分，雖無實際金流，但因已將再行轉投資亦列入被告吸金金額中（即附表8-1編號5「被告吸金金額」欄），故應將該投資到期部分之款項計入被告匯回返還予投資人之明細內，不致重複計算未返還之投資本金。</t>
    <phoneticPr fontId="2" type="noConversion"/>
  </si>
  <si>
    <t>係附表8-1編號2被告應給付之利息再行轉投資部分，雖無實際金流，但因已將再行轉投資亦列入被告吸金金額中（即附表8-1編號7「被告吸金金額」欄），故應將該被告應給付之投資利息部分計入被告已給付予投資人利息之明細內。</t>
    <phoneticPr fontId="2" type="noConversion"/>
  </si>
  <si>
    <t>附表9-2：被告蔡惠娟給付告訴人余秀餘表</t>
    <phoneticPr fontId="2" type="noConversion"/>
  </si>
  <si>
    <t>附表10-2：被告蔡惠娟給付告訴人孫鳳雲表</t>
    <phoneticPr fontId="2" type="noConversion"/>
  </si>
  <si>
    <t>依附表12-1編號2「相關簡訊」欄位所示簡訊內容，其中20萬元應係投資本金之匯回，剩餘7000元則係利息</t>
    <phoneticPr fontId="2" type="noConversion"/>
  </si>
  <si>
    <t>附表15-1
編號90
「簡訊」欄位</t>
    <phoneticPr fontId="2" type="noConversion"/>
  </si>
  <si>
    <t>被告107.08.10刑事陳報(二)狀所整理之「附表32」及告訴人107. 06.21刑事陳報狀所整理之「附件二」均另將103/06/18告訴人因匯款時漏預扣利息而於同日匯回4萬元部分計入，惟因該筆款項已自附表16-1編號3之投資金額中扣除，故不予重複列入計算，併此敘明。</t>
    <phoneticPr fontId="2" type="noConversion"/>
  </si>
  <si>
    <t>按「附表25-2」編號3、7、11、21、32、44所示利息支付狀況，被告前三個月實際係按月給付告訴人利息3萬5仟元，，第四個月開始前幾個月份是支付利息每月3萬元，後回歸每月2萬元</t>
    <phoneticPr fontId="2" type="noConversion"/>
  </si>
  <si>
    <t>按「附表25-2」編號5、9、13、24-25、39-40所示利息支付狀況，被告前三個月實際係按月給付告訴人利息13萬5仟元，第四個月則支付利息12萬元</t>
    <phoneticPr fontId="2" type="noConversion"/>
  </si>
  <si>
    <t>按「附表25-1」編號7「相關簡訊」欄位所示104年09月17日簡訊內容，該63萬元係投資本利之匯回，其中60萬元部分係本金。</t>
    <phoneticPr fontId="2" type="noConversion"/>
  </si>
  <si>
    <t>附表1-2</t>
    <phoneticPr fontId="2" type="noConversion"/>
  </si>
  <si>
    <t>附表2-2</t>
    <phoneticPr fontId="2" type="noConversion"/>
  </si>
  <si>
    <t>附表4-2</t>
    <phoneticPr fontId="2" type="noConversion"/>
  </si>
  <si>
    <t>附表5-2</t>
    <phoneticPr fontId="2" type="noConversion"/>
  </si>
  <si>
    <t>附表6-2</t>
    <phoneticPr fontId="2" type="noConversion"/>
  </si>
  <si>
    <t>附表7-2</t>
    <phoneticPr fontId="2" type="noConversion"/>
  </si>
  <si>
    <t>附表8-2</t>
    <phoneticPr fontId="2" type="noConversion"/>
  </si>
  <si>
    <t>附表9-2</t>
    <phoneticPr fontId="2" type="noConversion"/>
  </si>
  <si>
    <t>附表10-2</t>
    <phoneticPr fontId="2" type="noConversion"/>
  </si>
  <si>
    <t>附表12-2</t>
    <phoneticPr fontId="2" type="noConversion"/>
  </si>
  <si>
    <t>犯罪所得之計算</t>
    <phoneticPr fontId="2" type="noConversion"/>
  </si>
  <si>
    <t>吸金金額</t>
    <phoneticPr fontId="2" type="noConversion"/>
  </si>
  <si>
    <t>匯出帳戶
（註4）</t>
    <phoneticPr fontId="2" type="noConversion"/>
  </si>
  <si>
    <t>匯出帳戶
（註6）</t>
    <phoneticPr fontId="2" type="noConversion"/>
  </si>
  <si>
    <t>1.被告蔡惠娟107.12.20刑事準備書狀所整理之「附表39」雖因匯款資料不明而未列，惟該部分因有協議書及本票為依據，核與告訴人柯雅芳證述及統計明細尚屬相符，亦與每月按協議書所載而實際匯回之利息相符（依附表2-2編號10、12、14、16、18、20、22、25、28、32、35、39、42所示），告訴人確有該筆投資應可認定，本院亦將該部分計入告訴人投資款中。
2.左列所示102/01/17換約後之協議書中雖載有另一筆60萬元之投資，惟該部分並未能比對至告訴人柯雅芳整理之明細資料中，亦未見該筆實際金流，且亦無從自被告匯回之利息中推算確有該筆投資存在，故有疑為利被告下，不予計入告訴人之投資款中。</t>
    <phoneticPr fontId="2" type="noConversion"/>
  </si>
  <si>
    <t>總表二：被告張秋玟參與本件違反銀行法犯行部分</t>
    <phoneticPr fontId="2" type="noConversion"/>
  </si>
  <si>
    <t>附表2-1：告訴人柯雅芳給付被告蔡惠娟之資金匯整表</t>
  </si>
  <si>
    <t>附表2-2：被告蔡惠娟給付告訴人柯雅芳之資金匯整表</t>
  </si>
  <si>
    <t>附表3-1：告訴人林明震給付被告蔡惠娟之資金匯整表</t>
  </si>
  <si>
    <t>附表3-2：被告蔡惠娟給付告訴人林明震之資金匯整表</t>
  </si>
  <si>
    <t>附表4-1：告訴人林千琳給付被告蔡惠娟之資金匯整表</t>
  </si>
  <si>
    <t>附表4-2：被告蔡惠娟給付告訴人林千琳之資金匯整表</t>
  </si>
  <si>
    <t>附表5-1：告訴人陳宇詩給付被告蔡惠娟之資金匯整表</t>
  </si>
  <si>
    <t>附表5-2：被告蔡惠娟給付告訴人陳宇詩之資金匯整表</t>
  </si>
  <si>
    <t>附表6-1：告訴人游國威給付被告蔡惠娟之資金匯整表</t>
  </si>
  <si>
    <t>附表6-2：被告蔡惠娟給付告訴人游國威之資金匯整表</t>
  </si>
  <si>
    <t>附表7-1：告訴人楊阿粉給付予被告蔡惠娟之資金匯整表</t>
  </si>
  <si>
    <t>附表8-1：告訴人黃子芹給付被告蔡惠娟之資金匯整表</t>
  </si>
  <si>
    <t>附表8-2：被告蔡惠娟給付告訴人黃子芹之資金匯整表</t>
  </si>
  <si>
    <t>附表9-1：告訴人余秀餘給付予被告蔡惠娟之資金匯整表</t>
  </si>
  <si>
    <t>附表10-1：告訴人孫鳳雲給付予被告蔡惠娟之資金匯整表</t>
  </si>
  <si>
    <t>附表11-1：告訴人張文玲給付被告蔡惠娟之資金匯整表</t>
  </si>
  <si>
    <t>附表11-2：被告蔡惠娟給付告訴人張文玲之資金匯整表</t>
  </si>
  <si>
    <t>附表12-1：告訴人林秀鴻給付予被告蔡惠娟之資金匯整表</t>
  </si>
  <si>
    <t>附表12-2：被告蔡惠娟給付至告訴人林秀鴻帳戶之資金匯整表</t>
  </si>
  <si>
    <t>附表13-1：告訴人林金盆給付予被告蔡惠娟之資金匯整表</t>
  </si>
  <si>
    <t>附表13-2：被告蔡惠娟給付至告訴人林金盆帳戶之資金匯整表</t>
  </si>
  <si>
    <t>附表14-1：告訴人陳謝蘭芳給付予被告蔡惠娟之資金匯整表</t>
  </si>
  <si>
    <t>附表15-1：告訴人何慧君給付被告蔡惠娟之資金匯整表</t>
  </si>
  <si>
    <t>附表15-2：被告蔡惠娟給付告訴人何慧君之資金匯整表</t>
  </si>
  <si>
    <t>附表16-1：告訴人張雅芸給付予被告蔡惠娟之資金匯整表</t>
  </si>
  <si>
    <t>附表17-1：告訴人蕭翔仁給付被告蔡惠娟之資金匯整表</t>
  </si>
  <si>
    <t>告訴人蕭翔仁另主張曾透過何慧君將款項匯入被告蔡惠娟帳戶，並提出103年4月至5月間曾將合計款項44萬1仟元轉帳至何慧君帳戶之存摺明細為證（A14P 235-237），惟自前開存摺明細僅能認定告訴人蕭翔仁曾將款項交付何慧君之事實，至於何慧君係於何時日將該部分款項匯入蔡惠娟帳戶則無法證明；再者，縱使告訴人何慧君確有將上開告訴人蕭翔仁轉交予其之款項再行轉入被告蔡惠娟帳戶，則該部分自已計入附表15-1「告訴人何慧君給付被告蔡惠娟之資金匯整表」明細中，故該部分本表不再重複列示。</t>
  </si>
  <si>
    <t>附表17-2：被告蔡惠娟給付告訴人蕭翔仁之資金匯整表</t>
  </si>
  <si>
    <t>被告及告訴人另主張被告蔡惠娟曾透過何慧君將合計款項342,400元匯入告訴人蕭翔仁之帳戶，並提出蕭翔仁設於合庫銀行石牌分行存摺明細為證（A14P235-243），惟自前開存摺明細僅能認定告訴人何慧君曾轉帳予蕭翔仁之事實，至於何慧君係於何時日自蔡惠娟處收受款項則無法證明；再者，縱使告訴人何慧君確實係自被告蔡惠娟處收受款項後再行轉帳至蕭翔仁帳戶，則該部分自已計入附表15-2「被告蔡惠娟給付告訴人何慧君之資金匯整表」明細中，故該部分本表不再重複列示。</t>
  </si>
  <si>
    <t>附表18-1：告訴人劉素華給付予被告蔡惠娟之資金匯整表</t>
  </si>
  <si>
    <t>附表20-1：告訴人林淑玲給付被告蔡惠娟之資金匯整表</t>
  </si>
  <si>
    <t>附表20-2：被告蔡惠娟給付告訴人林淑玲之資金匯整表</t>
  </si>
  <si>
    <t>附表21-1：告訴人林淑萍給付被告蔡惠娟之資金匯整表</t>
  </si>
  <si>
    <t>附表21-2：被告蔡惠娟給付告訴人林淑萍之資金匯整表</t>
  </si>
  <si>
    <t>附表22-1：告訴人林雅琪給付被告蔡惠娟之資金匯整表</t>
  </si>
  <si>
    <t>告訴人林雅琪另主張曾透過告訴人林淑萍於103/10/21、104/03/12依序將49萬元、50萬元款項匯予被告蔡惠娟（A14P65），惟自渠提供之匯款單據並無法證明；再者，縱使告訴人林雅琪確曾透過告訴人林淑萍將款項匯予被告蔡惠娟，則該部分自已計入附表21-1「告訴人林淑萍給付被告蔡惠娟之資金匯整表」明細中，故該部分本表不再重複列示</t>
  </si>
  <si>
    <t>附表22-2：被告蔡惠娟給付告訴人林雅琪之資金匯整表</t>
  </si>
  <si>
    <t>附表23-1：告訴人林耿立給付被告蔡惠娟之資金匯整表</t>
  </si>
  <si>
    <t>附表23-2：被告蔡惠娟給付告訴人林耿立之資金匯整表</t>
  </si>
  <si>
    <t>附表24-1：告訴人林清輝給付被告蔡惠娟之資金匯整表</t>
  </si>
  <si>
    <t>附表24-2：被告蔡惠娟給付告訴人林清輝之資金匯整表</t>
  </si>
  <si>
    <t>附表14-2：被告蔡惠娟給付告訴人陳謝蘭芳之資金匯整表</t>
    <phoneticPr fontId="2" type="noConversion"/>
  </si>
  <si>
    <t>附表16-2：被告蔡惠娟給付告訴人張雅芸之資金匯整表</t>
    <phoneticPr fontId="2" type="noConversion"/>
  </si>
  <si>
    <t>附表18-2：被告蔡惠娟給付告訴人劉素華之資金匯整表</t>
    <phoneticPr fontId="2" type="noConversion"/>
  </si>
  <si>
    <t>附表19-1 :告訴人朱慧泳給付被告蔡惠娟之資金匯整表</t>
    <phoneticPr fontId="2" type="noConversion"/>
  </si>
  <si>
    <t>附表25-1：告訴人陳惠雯給付被告蔡惠娟之資金匯整表</t>
    <phoneticPr fontId="2" type="noConversion"/>
  </si>
  <si>
    <t>附表25-2：被告蔡惠娟給付告訴人陳惠雯之資金匯整表</t>
    <phoneticPr fontId="2" type="noConversion"/>
  </si>
  <si>
    <t>附表26-1：告訴人黃祥芬給付被告蔡惠娟之資金匯整表</t>
    <phoneticPr fontId="2" type="noConversion"/>
  </si>
  <si>
    <t>其中102,000係附表2-1編號2之利息；3萬元係附表2-1編號7之利息</t>
    <phoneticPr fontId="2" type="noConversion"/>
  </si>
  <si>
    <t xml:space="preserve">依103年03月17日蔡惠娟簡訊內容「慧君：18號接的20和19號其中一筆5+4000，今天晚上已收回，妳就劃掉。已轉入25.4，妳查一下。這樣妳較好規劃運用。加油！」等語（A16P68），可見被告匯出之款項中，其中25萬元係匯回附表15-1編號3及編號5之本金，另外4仟元係利息 </t>
    <phoneticPr fontId="2" type="noConversion"/>
  </si>
  <si>
    <t>最後一次正常支付本利之日期(註)</t>
    <phoneticPr fontId="2" type="noConversion"/>
  </si>
  <si>
    <t>給付小額款項期間</t>
    <phoneticPr fontId="2" type="noConversion"/>
  </si>
  <si>
    <t>總表三：被告蔡惠娟匯回各投資人本金及利息期間彙總表</t>
    <phoneticPr fontId="2" type="noConversion"/>
  </si>
  <si>
    <r>
      <t>￭</t>
    </r>
    <r>
      <rPr>
        <b/>
        <sz val="10"/>
        <color theme="1"/>
        <rFont val="標楷體"/>
        <family val="4"/>
        <charset val="136"/>
      </rPr>
      <t>103年05月26日：</t>
    </r>
    <r>
      <rPr>
        <sz val="10"/>
        <color theme="1"/>
        <rFont val="標楷體"/>
        <family val="4"/>
        <charset val="136"/>
      </rPr>
      <t xml:space="preserve">
何慧君：「...加上100餘的10。共33.5。請查收…」</t>
    </r>
    <phoneticPr fontId="2" type="noConversion"/>
  </si>
  <si>
    <t>本票
(A4P346)</t>
    <phoneticPr fontId="2" type="noConversion"/>
  </si>
  <si>
    <t>本票
(A4P347)
約定書
(A4P348)</t>
    <phoneticPr fontId="2" type="noConversion"/>
  </si>
  <si>
    <t>約定書上雖載每月支付利息為2萬元，惟按「附表25-2」編號2、6、10、20、35、37、43所示利息支付狀況，被告前三個月實際係按月給付告訴人利息3萬5仟元，第四個月開始前幾個月份是支付利息每月3萬元，後回歸每月2萬元</t>
    <phoneticPr fontId="2" type="noConversion"/>
  </si>
  <si>
    <t>「附表25-2」編號4、8、12、22、28、36、38、45所示利息支付狀況，被告前三個月實際係按月給付告訴人利息3萬5仟元，第四個月開始前幾個月份是支付利息每月3萬元，後回歸協議書載的每月2萬元</t>
    <phoneticPr fontId="2" type="noConversion"/>
  </si>
  <si>
    <t>協議書、約定書及本票（註2）</t>
    <phoneticPr fontId="2" type="noConversion"/>
  </si>
  <si>
    <t>本票</t>
    <phoneticPr fontId="2" type="noConversion"/>
  </si>
  <si>
    <t>本票</t>
    <phoneticPr fontId="2" type="noConversion"/>
  </si>
  <si>
    <t>約定書</t>
    <phoneticPr fontId="2" type="noConversion"/>
  </si>
  <si>
    <t>本票</t>
    <phoneticPr fontId="2" type="noConversion"/>
  </si>
  <si>
    <t>約定書及本票</t>
    <phoneticPr fontId="2" type="noConversion"/>
  </si>
  <si>
    <t>本票
(A4P313-317)
102.08.01協議書
(B5P221-222)
104.03.02重寫之協議書（惟內容由「投資」改為「借款」）(A4P318)</t>
    <phoneticPr fontId="2" type="noConversion"/>
  </si>
  <si>
    <t>=(15,000/
200,000)/
(24-7)*30</t>
    <phoneticPr fontId="2" type="noConversion"/>
  </si>
  <si>
    <t>1.被告107.08.10刑事陳報(二)狀所整理之「附表一」漏載
2.該筆款項卷內雖未見相對應的匯款資料明細，惟經比對附表7-2所示被告蔡惠娟給付利息之金額規模及支付規律情形，應可認確有該筆投資存在(註3)。</t>
    <phoneticPr fontId="2" type="noConversion"/>
  </si>
  <si>
    <t>1</t>
    <phoneticPr fontId="2" type="noConversion"/>
  </si>
  <si>
    <t>101/4/25</t>
  </si>
  <si>
    <t>101/5/26</t>
  </si>
  <si>
    <t>本院卷3第169頁</t>
    <phoneticPr fontId="2" type="noConversion"/>
  </si>
  <si>
    <t>101/6/26</t>
  </si>
  <si>
    <t>4</t>
  </si>
  <si>
    <t>101/7/28</t>
  </si>
  <si>
    <t>5</t>
  </si>
  <si>
    <t>101/8/28</t>
  </si>
  <si>
    <t>6</t>
  </si>
  <si>
    <t>101/10/28</t>
  </si>
  <si>
    <t>本院卷3第169頁</t>
    <phoneticPr fontId="2" type="noConversion"/>
  </si>
  <si>
    <t>7</t>
  </si>
  <si>
    <t>8</t>
  </si>
  <si>
    <t>9</t>
  </si>
  <si>
    <t>10</t>
  </si>
  <si>
    <t>102/1/27</t>
  </si>
  <si>
    <t>11</t>
  </si>
  <si>
    <t>102/2/10</t>
  </si>
  <si>
    <t>12</t>
  </si>
  <si>
    <t>102/3/1</t>
  </si>
  <si>
    <t>13</t>
  </si>
  <si>
    <t>102/3/28</t>
  </si>
  <si>
    <t>14</t>
  </si>
  <si>
    <t>102/5/9</t>
  </si>
  <si>
    <t>15</t>
  </si>
  <si>
    <t>16</t>
  </si>
  <si>
    <t>102/5/22</t>
  </si>
  <si>
    <t>17</t>
  </si>
  <si>
    <t>102/5/27</t>
  </si>
  <si>
    <t>18</t>
  </si>
  <si>
    <t>102/6/14</t>
  </si>
  <si>
    <t>19</t>
  </si>
  <si>
    <t>102/6/23</t>
  </si>
  <si>
    <t>20</t>
  </si>
  <si>
    <t>102/6/24</t>
  </si>
  <si>
    <t>21</t>
  </si>
  <si>
    <t>102/6/28</t>
  </si>
  <si>
    <t>22</t>
  </si>
  <si>
    <t>102/7/3</t>
  </si>
  <si>
    <t>23</t>
  </si>
  <si>
    <t>102/7/12</t>
  </si>
  <si>
    <t>24</t>
  </si>
  <si>
    <t>102/7/14</t>
  </si>
  <si>
    <t>25</t>
  </si>
  <si>
    <t>102/7/22</t>
  </si>
  <si>
    <t>26</t>
  </si>
  <si>
    <t>102/7/23</t>
  </si>
  <si>
    <t>27</t>
  </si>
  <si>
    <t>102/7/24</t>
  </si>
  <si>
    <t>28</t>
  </si>
  <si>
    <t>102/7/27</t>
  </si>
  <si>
    <t>29</t>
  </si>
  <si>
    <t>102/8/4</t>
  </si>
  <si>
    <t>30</t>
  </si>
  <si>
    <t>31</t>
  </si>
  <si>
    <t>102/8/12</t>
  </si>
  <si>
    <t>32</t>
  </si>
  <si>
    <t>102/8/14</t>
  </si>
  <si>
    <t>33</t>
  </si>
  <si>
    <t>102/8/22</t>
  </si>
  <si>
    <t>34</t>
  </si>
  <si>
    <t>102/8/24</t>
  </si>
  <si>
    <r>
      <t>本院卷3第170頁</t>
    </r>
    <r>
      <rPr>
        <sz val="10"/>
        <color theme="1"/>
        <rFont val="細明體"/>
        <family val="3"/>
        <charset val="136"/>
      </rPr>
      <t/>
    </r>
  </si>
  <si>
    <t>35</t>
  </si>
  <si>
    <t>102/8/28</t>
  </si>
  <si>
    <t>36</t>
  </si>
  <si>
    <t>102/9/4</t>
  </si>
  <si>
    <t>37</t>
  </si>
  <si>
    <t>102/9/8</t>
  </si>
  <si>
    <t>38</t>
  </si>
  <si>
    <t>102/9/11</t>
  </si>
  <si>
    <t>39</t>
  </si>
  <si>
    <t>40</t>
  </si>
  <si>
    <t>102/9/12</t>
  </si>
  <si>
    <t>41</t>
  </si>
  <si>
    <t>102/9/14</t>
  </si>
  <si>
    <t>42</t>
  </si>
  <si>
    <t>102/9/22</t>
  </si>
  <si>
    <t>43</t>
  </si>
  <si>
    <t>102/9/23</t>
  </si>
  <si>
    <t>44</t>
  </si>
  <si>
    <t>102/9/24</t>
  </si>
  <si>
    <t>45</t>
  </si>
  <si>
    <t>102/10/2</t>
  </si>
  <si>
    <t>46</t>
  </si>
  <si>
    <t>102/10/4</t>
  </si>
  <si>
    <t>47</t>
  </si>
  <si>
    <t>102/10/7</t>
  </si>
  <si>
    <t>48</t>
  </si>
  <si>
    <t>49</t>
  </si>
  <si>
    <t>50</t>
  </si>
  <si>
    <t>51</t>
  </si>
  <si>
    <t>52</t>
  </si>
  <si>
    <t>53</t>
  </si>
  <si>
    <t>54</t>
  </si>
  <si>
    <t>102/11/2</t>
  </si>
  <si>
    <t>55</t>
  </si>
  <si>
    <t>102/11/8</t>
  </si>
  <si>
    <t>56</t>
  </si>
  <si>
    <t>57</t>
  </si>
  <si>
    <t>58</t>
  </si>
  <si>
    <t>102/12/1</t>
  </si>
  <si>
    <t>59</t>
  </si>
  <si>
    <t>60</t>
  </si>
  <si>
    <t>102/12/4</t>
  </si>
  <si>
    <t>61</t>
  </si>
  <si>
    <t>62</t>
  </si>
  <si>
    <t>63</t>
  </si>
  <si>
    <t>64</t>
  </si>
  <si>
    <t>65</t>
  </si>
  <si>
    <t>66</t>
  </si>
  <si>
    <t>103/1/6</t>
  </si>
  <si>
    <t>67</t>
  </si>
  <si>
    <t>103/1/23</t>
  </si>
  <si>
    <t>68</t>
  </si>
  <si>
    <t>103/1/24</t>
  </si>
  <si>
    <t>69</t>
  </si>
  <si>
    <t>103/1/28</t>
  </si>
  <si>
    <t>70</t>
  </si>
  <si>
    <t>103/2/5</t>
  </si>
  <si>
    <t>71</t>
  </si>
  <si>
    <t>103/2/24</t>
  </si>
  <si>
    <t>72</t>
  </si>
  <si>
    <t>103/3/4</t>
  </si>
  <si>
    <t>73</t>
  </si>
  <si>
    <t>103/3/7</t>
  </si>
  <si>
    <t>74</t>
  </si>
  <si>
    <t>103/4/3</t>
  </si>
  <si>
    <t>75</t>
  </si>
  <si>
    <t>103/4/4</t>
  </si>
  <si>
    <t>76</t>
  </si>
  <si>
    <t>103/4/8</t>
  </si>
  <si>
    <t>77</t>
  </si>
  <si>
    <t>103/4/14</t>
  </si>
  <si>
    <t>78</t>
  </si>
  <si>
    <t>103/4/29</t>
  </si>
  <si>
    <t>79</t>
  </si>
  <si>
    <t>103/5/2</t>
  </si>
  <si>
    <r>
      <t>本院卷3第171頁</t>
    </r>
    <r>
      <rPr>
        <sz val="10"/>
        <color theme="1"/>
        <rFont val="細明體"/>
        <family val="3"/>
        <charset val="136"/>
      </rPr>
      <t/>
    </r>
  </si>
  <si>
    <t>80</t>
  </si>
  <si>
    <t>103/5/4</t>
  </si>
  <si>
    <t>81</t>
  </si>
  <si>
    <t>103/5/23</t>
  </si>
  <si>
    <t>82</t>
  </si>
  <si>
    <t>103/5/28</t>
  </si>
  <si>
    <t>83</t>
  </si>
  <si>
    <t>103/6/4</t>
  </si>
  <si>
    <t>84</t>
  </si>
  <si>
    <t>103/6/23</t>
  </si>
  <si>
    <t>85</t>
  </si>
  <si>
    <t>103/7/1</t>
  </si>
  <si>
    <t>86</t>
  </si>
  <si>
    <t>103/7/4</t>
  </si>
  <si>
    <t>87</t>
  </si>
  <si>
    <t>103/7/23</t>
  </si>
  <si>
    <t>88</t>
  </si>
  <si>
    <t>103/7/28</t>
  </si>
  <si>
    <t>89</t>
  </si>
  <si>
    <t>103/8/4</t>
  </si>
  <si>
    <t>90</t>
  </si>
  <si>
    <t>103/8/25</t>
  </si>
  <si>
    <t>91</t>
  </si>
  <si>
    <t>103/8/28</t>
  </si>
  <si>
    <t>92</t>
  </si>
  <si>
    <t>103/9/4</t>
  </si>
  <si>
    <t>93</t>
  </si>
  <si>
    <t>103/9/23</t>
  </si>
  <si>
    <t>94</t>
  </si>
  <si>
    <t>103/9/29</t>
  </si>
  <si>
    <t>95</t>
  </si>
  <si>
    <t>103/10/4</t>
  </si>
  <si>
    <t>96</t>
  </si>
  <si>
    <t>97</t>
  </si>
  <si>
    <t>98</t>
  </si>
  <si>
    <t>103/11/4</t>
  </si>
  <si>
    <t>99</t>
  </si>
  <si>
    <t>100</t>
  </si>
  <si>
    <t>101</t>
  </si>
  <si>
    <t>103/12/4</t>
  </si>
  <si>
    <t>102</t>
  </si>
  <si>
    <t>103</t>
  </si>
  <si>
    <t>104</t>
  </si>
  <si>
    <t>104/1/4</t>
  </si>
  <si>
    <t>105</t>
  </si>
  <si>
    <t>104/1/26</t>
  </si>
  <si>
    <t>106</t>
  </si>
  <si>
    <t>104/2/4</t>
  </si>
  <si>
    <t>107</t>
  </si>
  <si>
    <t>108</t>
  </si>
  <si>
    <t>104/3/5</t>
  </si>
  <si>
    <t>109</t>
  </si>
  <si>
    <t>104/3/6</t>
  </si>
  <si>
    <t>110</t>
  </si>
  <si>
    <t>104/3/24</t>
  </si>
  <si>
    <t>111</t>
  </si>
  <si>
    <t>104/4/2</t>
  </si>
  <si>
    <t>112</t>
  </si>
  <si>
    <t>104/4/22</t>
  </si>
  <si>
    <t>113</t>
  </si>
  <si>
    <t>104/5/3</t>
  </si>
  <si>
    <t>114</t>
  </si>
  <si>
    <t>104/6/4</t>
  </si>
  <si>
    <t>115</t>
  </si>
  <si>
    <t>104/6/8</t>
  </si>
  <si>
    <t>116</t>
  </si>
  <si>
    <t>104/7/6</t>
  </si>
  <si>
    <t>117</t>
  </si>
  <si>
    <t>104/7/7</t>
  </si>
  <si>
    <t>118</t>
  </si>
  <si>
    <t>104/9/1</t>
  </si>
  <si>
    <t>119</t>
  </si>
  <si>
    <t>104/9/3</t>
  </si>
  <si>
    <r>
      <t>本院卷3第172頁</t>
    </r>
    <r>
      <rPr>
        <sz val="10"/>
        <color theme="1"/>
        <rFont val="細明體"/>
        <family val="3"/>
        <charset val="136"/>
      </rPr>
      <t/>
    </r>
  </si>
  <si>
    <t>編號</t>
    <phoneticPr fontId="2" type="noConversion"/>
  </si>
  <si>
    <t>日期</t>
    <phoneticPr fontId="2" type="noConversion"/>
  </si>
  <si>
    <t>匯出帳戶</t>
    <phoneticPr fontId="2" type="noConversion"/>
  </si>
  <si>
    <t>匯入帳戶</t>
    <phoneticPr fontId="2" type="noConversion"/>
  </si>
  <si>
    <t>金額</t>
    <phoneticPr fontId="2" type="noConversion"/>
  </si>
  <si>
    <t>備註</t>
    <phoneticPr fontId="2" type="noConversion"/>
  </si>
  <si>
    <t>本院卷3第169頁</t>
    <phoneticPr fontId="2" type="noConversion"/>
  </si>
  <si>
    <t>2</t>
    <phoneticPr fontId="2" type="noConversion"/>
  </si>
  <si>
    <t>3</t>
    <phoneticPr fontId="2" type="noConversion"/>
  </si>
  <si>
    <t>本院卷3第169頁</t>
    <phoneticPr fontId="2" type="noConversion"/>
  </si>
  <si>
    <t>本院卷3第169頁</t>
    <phoneticPr fontId="2" type="noConversion"/>
  </si>
  <si>
    <t>本院卷3第169頁</t>
    <phoneticPr fontId="2" type="noConversion"/>
  </si>
  <si>
    <t>合計</t>
    <phoneticPr fontId="2" type="noConversion"/>
  </si>
  <si>
    <t>匯出帳戶</t>
    <phoneticPr fontId="2" type="noConversion"/>
  </si>
  <si>
    <t>100/02/06</t>
  </si>
  <si>
    <t>本院卷3第161頁</t>
    <phoneticPr fontId="2" type="noConversion"/>
  </si>
  <si>
    <t>100/03/05</t>
  </si>
  <si>
    <t>本院卷3第161頁</t>
    <phoneticPr fontId="2" type="noConversion"/>
  </si>
  <si>
    <t>100/06/05</t>
  </si>
  <si>
    <t>本院卷3第161頁</t>
    <phoneticPr fontId="2" type="noConversion"/>
  </si>
  <si>
    <t>100/09/03</t>
  </si>
  <si>
    <t>100/10/04</t>
  </si>
  <si>
    <t>100/11/06</t>
  </si>
  <si>
    <t>100/12/21</t>
  </si>
  <si>
    <t>101/02/01</t>
  </si>
  <si>
    <t>101/05/26</t>
  </si>
  <si>
    <t>本院卷3第162頁</t>
  </si>
  <si>
    <t>101/07/22</t>
  </si>
  <si>
    <t>101/08/23</t>
  </si>
  <si>
    <t>101/11/24</t>
  </si>
  <si>
    <t>101/12/23</t>
  </si>
  <si>
    <t>102/01/27</t>
  </si>
  <si>
    <t>本院卷3第163頁</t>
  </si>
  <si>
    <t>102/07/28</t>
  </si>
  <si>
    <t>本院卷3第164頁</t>
  </si>
  <si>
    <t>本院卷3第165頁</t>
  </si>
  <si>
    <t>本院卷3第166頁</t>
  </si>
  <si>
    <t>本院卷3第167頁</t>
  </si>
  <si>
    <t>104/02/14</t>
  </si>
  <si>
    <t>合計</t>
    <phoneticPr fontId="2" type="noConversion"/>
  </si>
  <si>
    <t>合計</t>
    <phoneticPr fontId="0" type="noConversion"/>
  </si>
  <si>
    <t>102/05/28</t>
  </si>
  <si>
    <t>約定書
(A12P130反)
本票
(A12P130反)</t>
    <phoneticPr fontId="0" type="noConversion"/>
  </si>
  <si>
    <t>=120,000/
3,000,000
=60,000/
3,000,000</t>
    <phoneticPr fontId="0" type="noConversion"/>
  </si>
  <si>
    <t>首月:4%
其他:2%</t>
    <phoneticPr fontId="0" type="noConversion"/>
  </si>
  <si>
    <t>備註</t>
    <phoneticPr fontId="2" type="noConversion"/>
  </si>
  <si>
    <t>投資本金及利率卷證出處</t>
    <phoneticPr fontId="2" type="noConversion"/>
  </si>
  <si>
    <t>月利率</t>
    <phoneticPr fontId="2" type="noConversion"/>
  </si>
  <si>
    <t>資金
卷證出處</t>
    <phoneticPr fontId="2" type="noConversion"/>
  </si>
  <si>
    <t>匯入帳戶</t>
    <phoneticPr fontId="2" type="noConversion"/>
  </si>
  <si>
    <t>日期</t>
    <phoneticPr fontId="2" type="noConversion"/>
  </si>
  <si>
    <t>合計</t>
    <phoneticPr fontId="0" type="noConversion"/>
  </si>
  <si>
    <t>約定書
(A12P127)
本票
(A12P127)</t>
    <phoneticPr fontId="0" type="noConversion"/>
  </si>
  <si>
    <t>=90,000/
3,000,000
=60,000/
3,000,000</t>
    <phoneticPr fontId="0" type="noConversion"/>
  </si>
  <si>
    <t>首月:3%
其他:2%</t>
    <phoneticPr fontId="0" type="noConversion"/>
  </si>
  <si>
    <t>相關簡訊</t>
    <phoneticPr fontId="2" type="noConversion"/>
  </si>
  <si>
    <t>協議書及本票</t>
    <phoneticPr fontId="2" type="noConversion"/>
  </si>
  <si>
    <t>備註</t>
    <phoneticPr fontId="2" type="noConversion"/>
  </si>
  <si>
    <t>投資本金及利率卷證出處</t>
    <phoneticPr fontId="2" type="noConversion"/>
  </si>
  <si>
    <t>計算</t>
    <phoneticPr fontId="2" type="noConversion"/>
  </si>
  <si>
    <t>月利率</t>
    <phoneticPr fontId="2" type="noConversion"/>
  </si>
  <si>
    <t>資金
卷證出處</t>
    <phoneticPr fontId="2" type="noConversion"/>
  </si>
  <si>
    <t>匯入帳戶</t>
    <phoneticPr fontId="2" type="noConversion"/>
  </si>
  <si>
    <t>匯出帳戶</t>
    <phoneticPr fontId="2" type="noConversion"/>
  </si>
  <si>
    <t>日期</t>
    <phoneticPr fontId="2" type="noConversion"/>
  </si>
  <si>
    <t>=45,000/
1500,000</t>
  </si>
  <si>
    <t>蔡惠娟板信商銀內湖分行帳戶交易明細，本院卷6第191頁</t>
    <phoneticPr fontId="19" type="noConversion"/>
  </si>
  <si>
    <t>=15,000/
500,000</t>
  </si>
  <si>
    <t>蔡惠娟板信商銀內湖分行帳戶交易明細，本院卷6第169頁</t>
    <phoneticPr fontId="19" type="noConversion"/>
  </si>
  <si>
    <t>101/07/24</t>
  </si>
  <si>
    <t>=45,000/
1,500,000</t>
  </si>
  <si>
    <t>蔡惠娟板信商銀內湖分行帳戶交易明細，本院卷6第161頁</t>
    <phoneticPr fontId="19" type="noConversion"/>
  </si>
  <si>
    <t>蔡惠娟板信商銀內湖分行帳戶交易明細，本院卷6第155頁</t>
    <phoneticPr fontId="19" type="noConversion"/>
  </si>
  <si>
    <t>=12,000/
400,000</t>
  </si>
  <si>
    <t>蔡惠娟板信商銀內湖分行帳戶交易明細，本院卷6第151頁</t>
    <phoneticPr fontId="19" type="noConversion"/>
  </si>
  <si>
    <t>蔡惠娟板信商銀內湖分行帳戶交易明細，本院卷6第146頁</t>
    <phoneticPr fontId="19" type="noConversion"/>
  </si>
  <si>
    <t>101/05/21</t>
    <phoneticPr fontId="19" type="noConversion"/>
  </si>
  <si>
    <t>蔡惠娟板信商銀內湖分行帳戶交易明細，本院卷6第145頁</t>
  </si>
  <si>
    <t>=60,000/
2,000,000</t>
  </si>
  <si>
    <t>蔡惠娟板信商銀內湖分行帳戶交易明細，本院卷6第145頁</t>
    <phoneticPr fontId="19" type="noConversion"/>
  </si>
  <si>
    <t>=27,000/
900,000</t>
  </si>
  <si>
    <t>蔡惠娟板信商銀內湖分行帳戶交易明細，本院卷6第141頁</t>
    <phoneticPr fontId="19" type="noConversion"/>
  </si>
  <si>
    <t>=21,000/
700,000</t>
  </si>
  <si>
    <t>蔡惠娟板信商銀內湖分行帳戶交易明細，本院卷6第139頁</t>
  </si>
  <si>
    <t>=45,000/
500,000</t>
  </si>
  <si>
    <t>蔡惠娟板信商銀內湖分行帳戶交易明細，本院卷6第139頁</t>
    <phoneticPr fontId="19" type="noConversion"/>
  </si>
  <si>
    <t>=24,000/
800,000</t>
  </si>
  <si>
    <t>蔡惠娟板信商銀內湖分行帳戶交易明細，本院卷6第133頁</t>
    <phoneticPr fontId="19" type="noConversion"/>
  </si>
  <si>
    <t>101/04/03</t>
  </si>
  <si>
    <t>=7,500/
250,000</t>
  </si>
  <si>
    <t>蔡惠娟板信商銀內湖分行帳戶交易明細，本院卷6第130頁</t>
    <phoneticPr fontId="19" type="noConversion"/>
  </si>
  <si>
    <t>=84,000/
2,800,000</t>
  </si>
  <si>
    <t>蔡惠娟板信商銀內湖分行帳戶交易明細，本院卷6第127頁</t>
    <phoneticPr fontId="19" type="noConversion"/>
  </si>
  <si>
    <t>=36,000/
1,200,000</t>
  </si>
  <si>
    <t>蔡惠娟板信商銀內湖分行帳戶交易明細，本院卷6第126頁</t>
  </si>
  <si>
    <t>101/03/03</t>
  </si>
  <si>
    <t>=54,000/
1,800,000</t>
  </si>
  <si>
    <t>蔡惠娟板信商銀內湖分行帳戶交易明細，本院卷6第126頁</t>
    <phoneticPr fontId="19" type="noConversion"/>
  </si>
  <si>
    <t>蔡惠娟板信商銀內湖分行帳戶交易明細，本院卷6第122頁</t>
    <phoneticPr fontId="19" type="noConversion"/>
  </si>
  <si>
    <t>101/02/15</t>
  </si>
  <si>
    <t>蔡惠娟板信商銀內湖分行帳戶交易明細，本院卷6第120頁</t>
    <phoneticPr fontId="19" type="noConversion"/>
  </si>
  <si>
    <t>101/02/07</t>
  </si>
  <si>
    <t>蔡惠娟板信商銀內湖分行帳戶交易明細，本院卷6第119頁</t>
    <phoneticPr fontId="19" type="noConversion"/>
  </si>
  <si>
    <t>101/02/02</t>
  </si>
  <si>
    <t>=30,000/
1,000,000</t>
  </si>
  <si>
    <t>蔡惠娟板信商銀內湖分行帳戶交易明細，本院卷6第113頁</t>
    <phoneticPr fontId="19" type="noConversion"/>
  </si>
  <si>
    <t>蔡惠娟板信商銀內湖分行帳戶交易明細，本院卷6第113頁</t>
    <phoneticPr fontId="19" type="noConversion"/>
  </si>
  <si>
    <t>蔡惠娟板信商銀內湖分行帳戶交易明細，本院卷6第109頁</t>
  </si>
  <si>
    <t>=210,000/
7,000,000</t>
  </si>
  <si>
    <t>蔡惠娟板信商銀內湖分行帳戶交易明細，本院卷6第109頁</t>
    <phoneticPr fontId="19" type="noConversion"/>
  </si>
  <si>
    <t>蔡惠娟板信商銀內湖分行帳戶交易明細，本院卷6第108頁</t>
    <phoneticPr fontId="19" type="noConversion"/>
  </si>
  <si>
    <t>100/11/30</t>
  </si>
  <si>
    <t>=96,000/
3,200,000</t>
  </si>
  <si>
    <t>蔡惠娟板信商銀內湖分行帳戶交易明細，本院卷6第103頁</t>
    <phoneticPr fontId="19" type="noConversion"/>
  </si>
  <si>
    <t>100/10/27</t>
    <phoneticPr fontId="19" type="noConversion"/>
  </si>
  <si>
    <t>蔡惠娟板信商銀內湖分行帳戶交易明細，本院卷6第102頁</t>
  </si>
  <si>
    <t>100/10/14</t>
  </si>
  <si>
    <t>蔡惠娟板信商銀內湖分行帳戶交易明細，本院卷6第102頁</t>
    <phoneticPr fontId="19" type="noConversion"/>
  </si>
  <si>
    <t>蔡惠娟板信商銀內湖分行帳戶交易明細，本院卷6第100頁</t>
    <phoneticPr fontId="19" type="noConversion"/>
  </si>
  <si>
    <t>100/10/05</t>
    <phoneticPr fontId="19" type="noConversion"/>
  </si>
  <si>
    <t>蔡惠娟板信商銀內湖分行帳戶交易明細，本院卷6第89頁</t>
    <phoneticPr fontId="19" type="noConversion"/>
  </si>
  <si>
    <t>100/07/01</t>
    <phoneticPr fontId="19" type="noConversion"/>
  </si>
  <si>
    <t>蔡惠娟板信商銀內湖分行帳戶交易明細，本院卷6第88頁</t>
    <phoneticPr fontId="19" type="noConversion"/>
  </si>
  <si>
    <t>100/06/29</t>
    <phoneticPr fontId="19" type="noConversion"/>
  </si>
  <si>
    <t>蔡惠娟板信商銀內湖分行帳戶交易明細，本院卷6第76頁</t>
    <phoneticPr fontId="19" type="noConversion"/>
  </si>
  <si>
    <t>100/02/21</t>
    <phoneticPr fontId="19" type="noConversion"/>
  </si>
  <si>
    <t>=9,000/
300,000</t>
  </si>
  <si>
    <t>蔡惠娟板信商銀內湖分行帳戶交易明細，本院卷6第70頁</t>
    <phoneticPr fontId="19" type="noConversion"/>
  </si>
  <si>
    <t>=105,000/
3,500,000</t>
  </si>
  <si>
    <t>蔡惠娟板信商銀內湖分行帳戶交易明細，本院卷6第70頁</t>
    <phoneticPr fontId="19" type="noConversion"/>
  </si>
  <si>
    <t>99/11/19</t>
  </si>
  <si>
    <t>=30000/
1000000</t>
  </si>
  <si>
    <t>蔡惠娟板信商銀內湖分行帳戶交易明細，本院卷6第68頁</t>
  </si>
  <si>
    <t>99/10/05</t>
  </si>
  <si>
    <t>=54000/
1800000</t>
  </si>
  <si>
    <t>=9000/
300000</t>
  </si>
  <si>
    <t>蔡惠娟板信商銀內湖分行帳戶交易明細，本院卷6第68頁</t>
    <phoneticPr fontId="19" type="noConversion"/>
  </si>
  <si>
    <t>=60000/
2000000</t>
  </si>
  <si>
    <t>蔡惠娟板信商銀內湖分行帳戶交易明細，本院卷6第67頁</t>
    <phoneticPr fontId="19" type="noConversion"/>
  </si>
  <si>
    <t>99/09/13</t>
  </si>
  <si>
    <t>蔡惠娟板信商銀內湖分行帳戶交易明細，本院卷9第172頁</t>
    <phoneticPr fontId="19" type="noConversion"/>
  </si>
  <si>
    <t>99/07/20</t>
  </si>
  <si>
    <t>=15000/
500000</t>
  </si>
  <si>
    <t>蔡惠娟板信商銀內湖分行帳戶交易明細，本院卷9第171頁</t>
    <phoneticPr fontId="19" type="noConversion"/>
  </si>
  <si>
    <t>99/07/06</t>
  </si>
  <si>
    <t>相關簡訊</t>
  </si>
  <si>
    <t>協議書及本票</t>
  </si>
  <si>
    <t>備註</t>
  </si>
  <si>
    <t>投資本金及利率卷證出處</t>
  </si>
  <si>
    <t>計算</t>
  </si>
  <si>
    <t>月利率</t>
  </si>
  <si>
    <t>資金
卷證出處</t>
  </si>
  <si>
    <t>匯入帳戶</t>
  </si>
  <si>
    <t>匯出帳戶</t>
  </si>
  <si>
    <t>日期</t>
  </si>
  <si>
    <t>金額</t>
  </si>
  <si>
    <t>卷證出處</t>
  </si>
  <si>
    <t>張秋政國泰世華南投分行帳戶交易明細，本院卷9第70頁</t>
    <phoneticPr fontId="19" type="noConversion"/>
  </si>
  <si>
    <t>99/08/11</t>
  </si>
  <si>
    <t>張秋政國泰世華南投分行帳戶交易明細，本院卷9第70頁</t>
    <phoneticPr fontId="19" type="noConversion"/>
  </si>
  <si>
    <t>張秋政國泰世華南投分行帳戶交易明細，本院卷9第71頁</t>
    <phoneticPr fontId="19" type="noConversion"/>
  </si>
  <si>
    <t>張秋政國泰世華南投分行帳戶交易明細，本院卷9第71頁</t>
    <phoneticPr fontId="19" type="noConversion"/>
  </si>
  <si>
    <t>張秋政國泰世華南投分行帳戶交易明細，本院卷9第72頁</t>
    <phoneticPr fontId="19" type="noConversion"/>
  </si>
  <si>
    <t>99/10/08</t>
  </si>
  <si>
    <t>張秋政國泰世華南投分行帳戶交易明細，本院卷9第72頁</t>
  </si>
  <si>
    <t>99/11/01</t>
  </si>
  <si>
    <t>張秋政國泰世華南投分行帳戶交易明細，本院卷9第73頁</t>
    <phoneticPr fontId="19" type="noConversion"/>
  </si>
  <si>
    <t>99/11/08</t>
  </si>
  <si>
    <t>張秋政國泰世華南投分行帳戶交易明細，本院卷9第73頁</t>
    <phoneticPr fontId="19" type="noConversion"/>
  </si>
  <si>
    <t>99/11/11</t>
  </si>
  <si>
    <t>99/11/26</t>
  </si>
  <si>
    <t>張秋政國泰世華南投分行帳戶交易明細，本院卷9第73頁</t>
    <phoneticPr fontId="19" type="noConversion"/>
  </si>
  <si>
    <t>張秋政國泰世華南投分行帳戶交易明細，本院卷9第74頁</t>
    <phoneticPr fontId="19" type="noConversion"/>
  </si>
  <si>
    <t>張秋政國泰世華南投分行帳戶交易明細，本院卷9第74頁</t>
  </si>
  <si>
    <t>99/12/16</t>
  </si>
  <si>
    <t>99/12/17</t>
  </si>
  <si>
    <t>99/12/20</t>
  </si>
  <si>
    <t>張秋政國泰世華南投分行帳戶交易明細，本院卷9第75頁</t>
    <phoneticPr fontId="19" type="noConversion"/>
  </si>
  <si>
    <t>張秋政國泰世華南投分行帳戶交易明細，本院卷9第75頁</t>
  </si>
  <si>
    <t>100/01/12</t>
  </si>
  <si>
    <t>100/01/13</t>
  </si>
  <si>
    <t>100/01/20</t>
  </si>
  <si>
    <t>張秋政國泰世華南投分行帳戶交易明細，本院卷9第76頁</t>
    <phoneticPr fontId="19" type="noConversion"/>
  </si>
  <si>
    <t>張秋政國泰世華南投分行帳戶交易明細，本院卷9第76頁</t>
  </si>
  <si>
    <t>100/02/09</t>
  </si>
  <si>
    <t>100/02/22</t>
  </si>
  <si>
    <t>張秋政國泰世華南投分行帳戶交易明細，本院卷9第77頁</t>
    <phoneticPr fontId="19" type="noConversion"/>
  </si>
  <si>
    <t>張秋政國泰世華南投分行帳戶交易明細，本院卷9第77頁</t>
  </si>
  <si>
    <t>張秋政國泰世華南投分行帳戶交易明細，本院卷9第78頁</t>
    <phoneticPr fontId="19" type="noConversion"/>
  </si>
  <si>
    <t>100/03/15</t>
  </si>
  <si>
    <t>100/03/16</t>
  </si>
  <si>
    <t>張秋政國泰世華南投分行帳戶交易明細，本院卷9第78頁</t>
  </si>
  <si>
    <t>100/04/08</t>
  </si>
  <si>
    <t>張秋政國泰世華南投分行帳戶交易明細，本院卷9第79頁</t>
    <phoneticPr fontId="19" type="noConversion"/>
  </si>
  <si>
    <t>100/04/15</t>
  </si>
  <si>
    <t>張秋政國泰世華南投分行帳戶交易明細，本院卷9第79頁</t>
  </si>
  <si>
    <t>100/05/06</t>
  </si>
  <si>
    <t>張秋政國泰世華南投分行帳戶交易明細，本院卷9第80頁</t>
    <phoneticPr fontId="19" type="noConversion"/>
  </si>
  <si>
    <t>100/05/09</t>
  </si>
  <si>
    <t>張秋政國泰世華南投分行帳戶交易明細，本院卷9第80頁</t>
    <phoneticPr fontId="19" type="noConversion"/>
  </si>
  <si>
    <t>張秋政國泰世華南投分行帳戶交易明細，本院卷9第80頁</t>
  </si>
  <si>
    <t>張秋政國泰世華南投分行帳戶交易明細，本院卷9第81頁</t>
    <phoneticPr fontId="19" type="noConversion"/>
  </si>
  <si>
    <t>100/06/09</t>
  </si>
  <si>
    <t>張秋政國泰世華南投分行帳戶交易明細，本院卷9第81頁</t>
  </si>
  <si>
    <t>100/06/14</t>
  </si>
  <si>
    <t>100/06/30</t>
  </si>
  <si>
    <t>張秋政國泰世華南投分行帳戶交易明細，本院卷9第82頁</t>
    <phoneticPr fontId="19" type="noConversion"/>
  </si>
  <si>
    <t>張秋政國泰世華南投分行帳戶交易明細，本院卷9第82頁</t>
  </si>
  <si>
    <t>100/07/06</t>
  </si>
  <si>
    <t>100/07/29</t>
  </si>
  <si>
    <t>張秋政國泰世華南投分行帳戶交易明細，本院卷9第83頁</t>
    <phoneticPr fontId="19" type="noConversion"/>
  </si>
  <si>
    <t>100/08/08</t>
  </si>
  <si>
    <t>張秋政國泰世華南投分行帳戶交易明細，本院卷9第83頁</t>
  </si>
  <si>
    <t>100/08/12</t>
  </si>
  <si>
    <t>100/08/29</t>
  </si>
  <si>
    <t>張秋政國泰世華南投分行帳戶交易明細，本院卷9第84頁</t>
    <phoneticPr fontId="19" type="noConversion"/>
  </si>
  <si>
    <t>張秋政國泰世華南投分行帳戶交易明細，本院卷9第84頁</t>
  </si>
  <si>
    <t>100/09/06</t>
  </si>
  <si>
    <t>100/09/08</t>
  </si>
  <si>
    <t>100/09/14</t>
  </si>
  <si>
    <t>100/09/16</t>
  </si>
  <si>
    <t>100/09/27</t>
  </si>
  <si>
    <t>張秋政國泰世華南投分行帳戶交易明細，本院卷9第85頁</t>
    <phoneticPr fontId="19" type="noConversion"/>
  </si>
  <si>
    <t>張秋政國泰世華南投分行帳戶交易明細，本院卷9第85頁</t>
  </si>
  <si>
    <t>100/10/07</t>
  </si>
  <si>
    <t>100/10/11</t>
  </si>
  <si>
    <t>張秋政國泰世華南投分行帳戶交易明細，本院卷9第86頁</t>
    <phoneticPr fontId="19" type="noConversion"/>
  </si>
  <si>
    <t>張秋政國泰世華南投分行帳戶交易明細，本院卷9第86頁</t>
  </si>
  <si>
    <t>100/10/19</t>
  </si>
  <si>
    <t>100/10/28</t>
  </si>
  <si>
    <t>100/10/31</t>
  </si>
  <si>
    <t>100/11/09</t>
  </si>
  <si>
    <t>100/11/11</t>
  </si>
  <si>
    <t>張秋政國泰世華南投分行帳戶交易明細，本院卷9第87頁</t>
    <phoneticPr fontId="19" type="noConversion"/>
  </si>
  <si>
    <t>張秋政國泰世華南投分行帳戶交易明細，本院卷9第87頁</t>
  </si>
  <si>
    <t>100/11/22</t>
  </si>
  <si>
    <t>100/11/29</t>
  </si>
  <si>
    <t>張秋政國泰世華南投分行帳戶交易明細，本院卷9第88頁</t>
    <phoneticPr fontId="19" type="noConversion"/>
  </si>
  <si>
    <t>100/12/09</t>
  </si>
  <si>
    <t>張秋政國泰世華南投分行帳戶交易明細，本院卷9第88頁</t>
  </si>
  <si>
    <t>100/12/13</t>
  </si>
  <si>
    <t>100/12/19</t>
  </si>
  <si>
    <t>張秋政國泰世華南投分行帳戶交易明細，本院卷9第89頁</t>
    <phoneticPr fontId="19" type="noConversion"/>
  </si>
  <si>
    <t>張秋政國泰世華南投分行帳戶交易明細，本院卷9第89頁</t>
  </si>
  <si>
    <t>101/01/10</t>
  </si>
  <si>
    <t>張秋政國泰世華南投分行帳戶交易明細，本院卷9第90頁</t>
    <phoneticPr fontId="19" type="noConversion"/>
  </si>
  <si>
    <t>張秋政國泰世華南投分行帳戶交易明細，本院卷9第90頁</t>
  </si>
  <si>
    <t>101/01/31</t>
  </si>
  <si>
    <t>101/02/13</t>
  </si>
  <si>
    <t>張秋政國泰世華南投分行帳戶交易明細，本院卷9第91頁</t>
    <phoneticPr fontId="19" type="noConversion"/>
  </si>
  <si>
    <t>張秋政國泰世華南投分行帳戶交易明細，本院卷9第91頁</t>
  </si>
  <si>
    <t>101/02/16</t>
  </si>
  <si>
    <t>張秋政國泰世華南投分行帳戶交易明細，本院卷9第92頁</t>
    <phoneticPr fontId="19" type="noConversion"/>
  </si>
  <si>
    <t>張秋政國泰世華南投分行帳戶交易明細，本院卷9第92頁</t>
  </si>
  <si>
    <t>張秋政國泰世華南投分行帳戶交易明細，本院卷9第92頁</t>
    <phoneticPr fontId="19" type="noConversion"/>
  </si>
  <si>
    <t>張秋政國泰世華南投分行帳戶交易明細，本院卷9第93頁</t>
    <phoneticPr fontId="19" type="noConversion"/>
  </si>
  <si>
    <t>張秋政國泰世華南投分行帳戶交易明細，本院卷9第93頁</t>
  </si>
  <si>
    <t>張秋政國泰世華南投分行帳戶交易明細，本院卷9第94頁</t>
    <phoneticPr fontId="19" type="noConversion"/>
  </si>
  <si>
    <t>張秋政國泰世華南投分行帳戶交易明細，本院卷9第94頁</t>
  </si>
  <si>
    <t>101/04/23</t>
    <phoneticPr fontId="19" type="noConversion"/>
  </si>
  <si>
    <t>張秋政台北富邦敦北分行分行帳戶交易明細，本院卷9第131頁</t>
    <phoneticPr fontId="19" type="noConversion"/>
  </si>
  <si>
    <t>張秋政台北富邦敦北分行分行帳戶交易明細，本院卷9第131頁</t>
    <phoneticPr fontId="19" type="noConversion"/>
  </si>
  <si>
    <t>101/04/23</t>
    <phoneticPr fontId="19" type="noConversion"/>
  </si>
  <si>
    <t>101/04/24</t>
    <phoneticPr fontId="19" type="noConversion"/>
  </si>
  <si>
    <t>張秋政台北富邦敦北分行分行帳戶交易明細，本院卷9第131頁</t>
    <phoneticPr fontId="19" type="noConversion"/>
  </si>
  <si>
    <t>101/05/02</t>
  </si>
  <si>
    <t>張秋政國泰世華南投分行帳戶交易明細，本院卷9第95頁</t>
    <phoneticPr fontId="19" type="noConversion"/>
  </si>
  <si>
    <t>張秋政國泰世華南投分行帳戶交易明細，本院卷9第95頁</t>
  </si>
  <si>
    <t>張秋政國泰世華南投分行帳戶交易明細，本院卷9第96頁</t>
    <phoneticPr fontId="19" type="noConversion"/>
  </si>
  <si>
    <t>張秋政國泰世華南投分行帳戶交易明細，本院卷9第96頁</t>
  </si>
  <si>
    <t>張秋政國泰世華南投分行帳戶交易明細，本院卷9第97頁</t>
    <phoneticPr fontId="19" type="noConversion"/>
  </si>
  <si>
    <t>張秋政國泰世華南投分行帳戶交易明細，本院卷9第97頁</t>
  </si>
  <si>
    <t>101/06/19</t>
  </si>
  <si>
    <t>101/06/21</t>
  </si>
  <si>
    <t>101/06/29</t>
  </si>
  <si>
    <t>張秋政國泰世華南投分行帳戶交易明細，本院卷9第98頁</t>
    <phoneticPr fontId="19" type="noConversion"/>
  </si>
  <si>
    <t>張秋政國泰世華南投分行帳戶交易明細，本院卷9第98頁</t>
  </si>
  <si>
    <t>101/07/11</t>
  </si>
  <si>
    <t>張秋政國泰世華南投分行帳戶交易明細，本院卷9第99頁</t>
    <phoneticPr fontId="19" type="noConversion"/>
  </si>
  <si>
    <t>張秋政國泰世華南投分行帳戶交易明細，本院卷9第99頁</t>
  </si>
  <si>
    <t>101/07/19</t>
  </si>
  <si>
    <t>張秋政國泰世華南投分行帳戶交易明細，本院卷9第100頁</t>
    <phoneticPr fontId="19" type="noConversion"/>
  </si>
  <si>
    <t>張秋政國泰世華南投分行帳戶交易明細，本院卷9第100頁</t>
    <phoneticPr fontId="19" type="noConversion"/>
  </si>
  <si>
    <t>張秋政國泰世華南投分行帳戶交易明細，本院卷9第100頁</t>
  </si>
  <si>
    <t>101/08/01</t>
  </si>
  <si>
    <t>張秋政國泰世華南投分行帳戶交易明細，本院卷9第100頁</t>
    <phoneticPr fontId="19" type="noConversion"/>
  </si>
  <si>
    <t>張秋政國泰世華南投分行帳戶交易明細，本院卷9第101頁</t>
    <phoneticPr fontId="19" type="noConversion"/>
  </si>
  <si>
    <t>張秋政國泰世華南投分行帳戶交易明細，本院卷9第101頁</t>
  </si>
  <si>
    <t>張秋政國泰世華南投分行帳戶交易明細，本院卷9第102頁</t>
    <phoneticPr fontId="19" type="noConversion"/>
  </si>
  <si>
    <t>張秋政國泰世華南投分行帳戶交易明細，本院卷9第102頁</t>
  </si>
  <si>
    <t>張秋政國泰世華南投分行帳戶交易明細，本院卷9第103頁</t>
    <phoneticPr fontId="19" type="noConversion"/>
  </si>
  <si>
    <t>張秋政國泰世華南投分行帳戶交易明細，本院卷9第103頁</t>
  </si>
  <si>
    <t>101/09/18</t>
  </si>
  <si>
    <t>張秋政國泰世華南投分行帳戶交易明細，本院卷9第104頁</t>
    <phoneticPr fontId="19" type="noConversion"/>
  </si>
  <si>
    <t>張秋政國泰世華南投分行帳戶交易明細，本院卷9第104頁</t>
  </si>
  <si>
    <t>101/10/04</t>
  </si>
  <si>
    <t>101/10/18</t>
  </si>
  <si>
    <t>張秋政國泰世華南投分行帳戶交易明細，本院卷9第105頁</t>
    <phoneticPr fontId="19" type="noConversion"/>
  </si>
  <si>
    <t>張秋政國泰世華南投分行帳戶交易明細，本院卷9第105頁</t>
  </si>
  <si>
    <t>張秋政國泰世華南投分行帳戶交易明細，本院卷9第106頁</t>
    <phoneticPr fontId="19" type="noConversion"/>
  </si>
  <si>
    <t>張秋政國泰世華南投分行帳戶交易明細，本院卷9第106頁</t>
    <phoneticPr fontId="19" type="noConversion"/>
  </si>
  <si>
    <t>102/02/21</t>
    <phoneticPr fontId="19" type="noConversion"/>
  </si>
  <si>
    <t>張秋政國泰世華南投分行帳戶交易明細，本院卷9第107頁</t>
    <phoneticPr fontId="19" type="noConversion"/>
  </si>
  <si>
    <t>102/03/18</t>
    <phoneticPr fontId="19" type="noConversion"/>
  </si>
  <si>
    <t>張秋政國泰世華南投分行帳戶交易明細，本院卷9第107頁</t>
  </si>
  <si>
    <t>102/07/22</t>
    <phoneticPr fontId="19" type="noConversion"/>
  </si>
  <si>
    <t>張秋政國泰世華南投分行帳戶交易明細，本院卷9第108頁</t>
    <phoneticPr fontId="19" type="noConversion"/>
  </si>
  <si>
    <t>102/08/19</t>
    <phoneticPr fontId="19" type="noConversion"/>
  </si>
  <si>
    <t>張秋政國泰世華南投分行帳戶交易明細，本院卷9第109頁</t>
    <phoneticPr fontId="19" type="noConversion"/>
  </si>
  <si>
    <t>張秋政國泰世華南投分行帳戶交易明細，本院卷9第110頁</t>
    <phoneticPr fontId="19" type="noConversion"/>
  </si>
  <si>
    <t>張秋政國泰世華南投分行帳戶交易明細，本院卷9第111頁</t>
    <phoneticPr fontId="19" type="noConversion"/>
  </si>
  <si>
    <t>張秋政國泰世華南投分行帳戶交易明細，本院卷9第112頁</t>
    <phoneticPr fontId="19" type="noConversion"/>
  </si>
  <si>
    <t>張秋政國泰世華南投分行帳戶交易明細，本院卷9第112頁</t>
    <phoneticPr fontId="19" type="noConversion"/>
  </si>
  <si>
    <t>103/07/11</t>
  </si>
  <si>
    <t>張秋政國泰世華南投分行帳戶交易明細，本院卷9第113頁</t>
    <phoneticPr fontId="19" type="noConversion"/>
  </si>
  <si>
    <t>張秋政國泰世華南投分行帳戶交易明細，本院卷9第113頁</t>
  </si>
  <si>
    <t>103/09/10</t>
    <phoneticPr fontId="19" type="noConversion"/>
  </si>
  <si>
    <t>張秋政國泰世華南投分行帳戶交易明細，本院卷9第114頁</t>
    <phoneticPr fontId="19" type="noConversion"/>
  </si>
  <si>
    <t>103/10/06</t>
    <phoneticPr fontId="19" type="noConversion"/>
  </si>
  <si>
    <t>張秋政國泰世華南投分行帳戶交易明細，本院卷9第114頁</t>
    <phoneticPr fontId="19" type="noConversion"/>
  </si>
  <si>
    <t>103/11/11</t>
    <phoneticPr fontId="19" type="noConversion"/>
  </si>
  <si>
    <t>張秋政國泰世華南投分行帳戶交易明細，本院卷9第114頁</t>
    <phoneticPr fontId="19" type="noConversion"/>
  </si>
  <si>
    <t>103/12/11</t>
    <phoneticPr fontId="19" type="noConversion"/>
  </si>
  <si>
    <t>104/01/07</t>
    <phoneticPr fontId="19" type="noConversion"/>
  </si>
  <si>
    <t>張秋政國泰世華南投分行帳戶交易明細，本院卷9第114頁</t>
    <phoneticPr fontId="19" type="noConversion"/>
  </si>
  <si>
    <t>104/02/09</t>
    <phoneticPr fontId="19" type="noConversion"/>
  </si>
  <si>
    <t>104/03/12</t>
    <phoneticPr fontId="19" type="noConversion"/>
  </si>
  <si>
    <t>張秋政國泰世華南投分行帳戶交易明細，本院卷9第115頁</t>
    <phoneticPr fontId="19" type="noConversion"/>
  </si>
  <si>
    <t>104/04/10</t>
    <phoneticPr fontId="19" type="noConversion"/>
  </si>
  <si>
    <t>張秋政國泰世華南投分行帳戶交易明細，本院卷9第115頁</t>
    <phoneticPr fontId="19" type="noConversion"/>
  </si>
  <si>
    <t>蔡惠娟板信銀行內湖分行帳戶交易明細，本院卷6第67頁</t>
    <phoneticPr fontId="19" type="noConversion"/>
  </si>
  <si>
    <t xml:space="preserve"> =30000/ 1000000</t>
  </si>
  <si>
    <t>本票及說明書，日期99年10月29日，金額300萬元，109偵9805卷第49、50頁</t>
    <phoneticPr fontId="19" type="noConversion"/>
  </si>
  <si>
    <t>已依蔡惠娟之指示先扣除部分投資利息</t>
    <phoneticPr fontId="19" type="noConversion"/>
  </si>
  <si>
    <t>蔡惠娟板信銀行內湖分行帳戶交易明細，本院卷6第69頁</t>
    <phoneticPr fontId="19" type="noConversion"/>
  </si>
  <si>
    <r>
      <rPr>
        <sz val="10"/>
        <rFont val="標楷體"/>
        <family val="4"/>
        <charset val="136"/>
      </rPr>
      <t xml:space="preserve"> =31500/ 10500000</t>
    </r>
  </si>
  <si>
    <t>同編號1</t>
    <phoneticPr fontId="19" type="noConversion"/>
  </si>
  <si>
    <t>100/01/21</t>
  </si>
  <si>
    <t>蔡惠娟板信銀行內湖分行帳戶交易明細，本院卷6卷第74頁</t>
    <phoneticPr fontId="19" type="noConversion"/>
  </si>
  <si>
    <r>
      <rPr>
        <sz val="10"/>
        <rFont val="標楷體"/>
        <family val="4"/>
        <charset val="136"/>
      </rPr>
      <t xml:space="preserve"> =80000/ 2000000</t>
    </r>
  </si>
  <si>
    <t>同編號1</t>
    <phoneticPr fontId="19" type="noConversion"/>
  </si>
  <si>
    <t>已依蔡惠娟之指示先扣除部分投資利息</t>
    <phoneticPr fontId="19" type="noConversion"/>
  </si>
  <si>
    <t>100/02/01</t>
  </si>
  <si>
    <t>蔡惠娟板信銀行內湖分行帳戶交易明細，本院卷6卷第75頁</t>
    <phoneticPr fontId="19" type="noConversion"/>
  </si>
  <si>
    <t xml:space="preserve"> =4000/
100000</t>
    <phoneticPr fontId="19" type="noConversion"/>
  </si>
  <si>
    <t>同編號1</t>
    <phoneticPr fontId="19" type="noConversion"/>
  </si>
  <si>
    <t>已依蔡惠娟之指示先扣除部分投資利息</t>
  </si>
  <si>
    <t>100/02/25</t>
  </si>
  <si>
    <t>蔡惠娟板信銀行內湖分行帳戶交易明細，本院卷6卷第77頁</t>
    <phoneticPr fontId="19" type="noConversion"/>
  </si>
  <si>
    <r>
      <rPr>
        <sz val="10"/>
        <rFont val="標楷體"/>
        <family val="4"/>
        <charset val="136"/>
      </rPr>
      <t xml:space="preserve"> =60000/ 1200000</t>
    </r>
  </si>
  <si>
    <t>本票及協議書，日期100年2月25日，金額120萬元，109偵9805卷第51、52頁</t>
    <phoneticPr fontId="19" type="noConversion"/>
  </si>
  <si>
    <t>100/03/23</t>
  </si>
  <si>
    <t>蔡惠娟板信銀行內湖分行帳戶交易明細，本院卷6卷第79頁</t>
    <phoneticPr fontId="19" type="noConversion"/>
  </si>
  <si>
    <t xml:space="preserve"> =25000/
500000</t>
    <phoneticPr fontId="19" type="noConversion"/>
  </si>
  <si>
    <t>本票及協議書，日期100年3月23日，金額100萬元，109偵9805卷第53、54頁</t>
    <phoneticPr fontId="19" type="noConversion"/>
  </si>
  <si>
    <t>100/04/20</t>
    <phoneticPr fontId="19" type="noConversion"/>
  </si>
  <si>
    <t>蔡惠娟板信銀行內湖分行帳戶交易明細，本院卷6卷第81頁</t>
    <phoneticPr fontId="19" type="noConversion"/>
  </si>
  <si>
    <t xml:space="preserve"> =25000/
500000</t>
    <phoneticPr fontId="19" type="noConversion"/>
  </si>
  <si>
    <t>本票及協議書，日期100年4月20日，金額50萬元，109偵9805卷第55、56頁</t>
    <phoneticPr fontId="19" type="noConversion"/>
  </si>
  <si>
    <t>100/05/23</t>
  </si>
  <si>
    <t>蔡惠娟板信銀行內湖分行帳戶交易明細，本院卷6卷第84頁</t>
    <phoneticPr fontId="19" type="noConversion"/>
  </si>
  <si>
    <t>本票及協議書，日期100年5月23日，金額50萬元，109偵9805卷第57、58頁</t>
    <phoneticPr fontId="19" type="noConversion"/>
  </si>
  <si>
    <t>蔡惠娟板信銀行內湖分行帳戶交易明細，本院卷6卷第89頁</t>
    <phoneticPr fontId="19" type="noConversion"/>
  </si>
  <si>
    <t xml:space="preserve"> =20000/
500000</t>
    <phoneticPr fontId="19" type="noConversion"/>
  </si>
  <si>
    <t>本票及協議書，日期100年7月6日，金額50萬元，109偵9805卷第59、60頁</t>
    <phoneticPr fontId="19" type="noConversion"/>
  </si>
  <si>
    <t>100/07/28</t>
    <phoneticPr fontId="19" type="noConversion"/>
  </si>
  <si>
    <t>蔡惠娟板信銀行內湖分行帳戶交易明細，本院卷6卷第92頁</t>
    <phoneticPr fontId="19" type="noConversion"/>
  </si>
  <si>
    <t xml:space="preserve"> =20000/
500000</t>
    <phoneticPr fontId="19" type="noConversion"/>
  </si>
  <si>
    <t>本票及協議書，日期100年7月27日，金額50萬元，109偵9805卷第61、62頁</t>
    <phoneticPr fontId="19" type="noConversion"/>
  </si>
  <si>
    <t>蔡惠娟板信銀行內湖分行帳戶交易明細，本院卷6卷第93頁</t>
    <phoneticPr fontId="19" type="noConversion"/>
  </si>
  <si>
    <t>本票及協議書，日期100年8月12日，金額400萬元，109偵9805卷第63、64頁</t>
    <phoneticPr fontId="19" type="noConversion"/>
  </si>
  <si>
    <t>100/08/15</t>
    <phoneticPr fontId="19" type="noConversion"/>
  </si>
  <si>
    <t>蔡惠娟板信銀行內湖分行帳戶交易明細，本院卷6卷第94頁</t>
    <phoneticPr fontId="19" type="noConversion"/>
  </si>
  <si>
    <t>同編號11</t>
    <phoneticPr fontId="19" type="noConversion"/>
  </si>
  <si>
    <t>100/09/20</t>
  </si>
  <si>
    <t>蔡惠娟板信銀行內湖分行帳戶交易明細，本院卷6卷第99頁</t>
    <phoneticPr fontId="19" type="noConversion"/>
  </si>
  <si>
    <t>蔡惠娟板信銀行內湖分行帳戶交易明細，本院卷6卷第103頁</t>
    <phoneticPr fontId="19" type="noConversion"/>
  </si>
  <si>
    <t xml:space="preserve"> =24000/
800000</t>
    <phoneticPr fontId="19" type="noConversion"/>
  </si>
  <si>
    <t>本票及協議書，日期100年10月24日，金額80萬元，109偵9805卷第65、66頁</t>
    <phoneticPr fontId="19" type="noConversion"/>
  </si>
  <si>
    <t>100/11/24</t>
  </si>
  <si>
    <t>蔡惠娟板信銀行內湖分行帳戶交易明細，本院卷6卷第107頁</t>
    <phoneticPr fontId="19" type="noConversion"/>
  </si>
  <si>
    <r>
      <rPr>
        <sz val="10"/>
        <rFont val="標楷體"/>
        <family val="4"/>
        <charset val="136"/>
      </rPr>
      <t xml:space="preserve"> =30000/ 1000000</t>
    </r>
  </si>
  <si>
    <t>本票及協議書，日期100年11月24日，金額100萬元，109偵9805卷第67、68頁</t>
    <phoneticPr fontId="19" type="noConversion"/>
  </si>
  <si>
    <t>蔡惠娟板信銀行內湖分行帳戶交易明細，本院卷6卷第110頁</t>
    <phoneticPr fontId="19" type="noConversion"/>
  </si>
  <si>
    <t>本票及協議書，日期100年12月13日，金額100萬元，109偵9805卷第69、70頁</t>
    <phoneticPr fontId="19" type="noConversion"/>
  </si>
  <si>
    <t>蔡惠娟板信銀行內湖分行帳戶交易明細，本院卷6卷第112頁</t>
    <phoneticPr fontId="19" type="noConversion"/>
  </si>
  <si>
    <t xml:space="preserve"> =15000/
500000</t>
    <phoneticPr fontId="19" type="noConversion"/>
  </si>
  <si>
    <t>本票及協議書，日期100年12月23日，金額50萬元，109偵9805卷第71、72頁</t>
    <phoneticPr fontId="19" type="noConversion"/>
  </si>
  <si>
    <t>蔡惠娟板信銀行內湖分行帳戶交易明細，本院卷6卷第113頁</t>
    <phoneticPr fontId="19" type="noConversion"/>
  </si>
  <si>
    <t xml:space="preserve"> =24000/
800000</t>
    <phoneticPr fontId="19" type="noConversion"/>
  </si>
  <si>
    <t>本票及協議書，日期100年12月26日，金額180萬元，109偵9805卷第73、74頁</t>
    <phoneticPr fontId="19" type="noConversion"/>
  </si>
  <si>
    <t>100/12/30</t>
  </si>
  <si>
    <t>蔡惠娟板信銀行內湖分行帳戶交易明細，本院卷6卷第113頁</t>
  </si>
  <si>
    <t xml:space="preserve"> =24000/
800000</t>
    <phoneticPr fontId="19" type="noConversion"/>
  </si>
  <si>
    <t>同編號19</t>
    <phoneticPr fontId="19" type="noConversion"/>
  </si>
  <si>
    <t>101/01/16</t>
    <phoneticPr fontId="19" type="noConversion"/>
  </si>
  <si>
    <t>蔡惠娟板信銀行內湖分行帳戶交易明細，本院卷6卷第116頁</t>
    <phoneticPr fontId="19" type="noConversion"/>
  </si>
  <si>
    <t xml:space="preserve"> =24000/
800000</t>
    <phoneticPr fontId="19" type="noConversion"/>
  </si>
  <si>
    <t>101/01/18</t>
    <phoneticPr fontId="19" type="noConversion"/>
  </si>
  <si>
    <t>蔡惠娟板信銀行內湖分行帳戶交易明細，本院卷6卷第117頁</t>
    <phoneticPr fontId="19" type="noConversion"/>
  </si>
  <si>
    <t>101/02/02</t>
    <phoneticPr fontId="19" type="noConversion"/>
  </si>
  <si>
    <t>蔡惠娟板信銀行內湖分行帳戶交易明細，本院卷6卷第119頁</t>
    <phoneticPr fontId="19" type="noConversion"/>
  </si>
  <si>
    <t xml:space="preserve"> =24000/
800000</t>
    <phoneticPr fontId="19" type="noConversion"/>
  </si>
  <si>
    <t>本票及協議書，日期101年2月2日，金額120萬元，109偵9805卷第79、80頁</t>
    <phoneticPr fontId="19" type="noConversion"/>
  </si>
  <si>
    <t>101/02/04</t>
    <phoneticPr fontId="19" type="noConversion"/>
  </si>
  <si>
    <t>蔡惠娟板信銀行內湖分行帳戶交易明細，本院卷6卷第120頁</t>
    <phoneticPr fontId="19" type="noConversion"/>
  </si>
  <si>
    <t>101/02/16</t>
    <phoneticPr fontId="19" type="noConversion"/>
  </si>
  <si>
    <t>蔡惠娟板信銀行內湖分行帳戶交易明細，本院卷6卷第122頁</t>
    <phoneticPr fontId="19" type="noConversion"/>
  </si>
  <si>
    <t xml:space="preserve"> =24000/
800000</t>
    <phoneticPr fontId="19" type="noConversion"/>
  </si>
  <si>
    <t>本票及協議書，日期101年2月15日，金額90萬元，109偵9805卷第81、82頁</t>
    <phoneticPr fontId="19" type="noConversion"/>
  </si>
  <si>
    <t>101/02/23</t>
    <phoneticPr fontId="19" type="noConversion"/>
  </si>
  <si>
    <t>蔡惠娟板信銀行內湖分行帳戶交易明細，本院卷6卷第123頁</t>
    <phoneticPr fontId="19" type="noConversion"/>
  </si>
  <si>
    <t>本票及協議書，日期101年2月22日，金額100萬元，109偵9805卷第83、84頁</t>
    <phoneticPr fontId="19" type="noConversion"/>
  </si>
  <si>
    <t>101/02/29</t>
    <phoneticPr fontId="19" type="noConversion"/>
  </si>
  <si>
    <t>蔡惠娟板信銀行內湖分行帳戶交易明細，本院卷6卷第124頁</t>
    <phoneticPr fontId="19" type="noConversion"/>
  </si>
  <si>
    <t>蔡惠娟板信銀行內湖分行帳戶交易明細，本院卷6卷第127頁</t>
    <phoneticPr fontId="19" type="noConversion"/>
  </si>
  <si>
    <t xml:space="preserve"> =20000/
500000</t>
    <phoneticPr fontId="19" type="noConversion"/>
  </si>
  <si>
    <t>本票及協議書，日期101年3月8日，金額100萬元，109偵9805卷第85、86頁</t>
    <phoneticPr fontId="19" type="noConversion"/>
  </si>
  <si>
    <t>101/03/09</t>
    <phoneticPr fontId="19" type="noConversion"/>
  </si>
  <si>
    <t xml:space="preserve"> =30000/
600000</t>
    <phoneticPr fontId="19" type="noConversion"/>
  </si>
  <si>
    <t>同編號27</t>
    <phoneticPr fontId="19" type="noConversion"/>
  </si>
  <si>
    <t>101/03/12</t>
    <phoneticPr fontId="19" type="noConversion"/>
  </si>
  <si>
    <t>蔡惠娟板信銀行內湖分行帳戶交易明細，本院卷6卷第128頁</t>
    <phoneticPr fontId="19" type="noConversion"/>
  </si>
  <si>
    <t xml:space="preserve"> =35000/
700000</t>
    <phoneticPr fontId="19" type="noConversion"/>
  </si>
  <si>
    <t>蔡惠娟板信銀行內湖分行帳戶交易明細，本院卷6卷第130頁</t>
    <phoneticPr fontId="19" type="noConversion"/>
  </si>
  <si>
    <t xml:space="preserve"> =15000/
300000</t>
    <phoneticPr fontId="19" type="noConversion"/>
  </si>
  <si>
    <t>本票及協議書，日期100年3月20日，金額100萬元，109偵9805卷第87、88頁</t>
    <phoneticPr fontId="19" type="noConversion"/>
  </si>
  <si>
    <t>101/03/26</t>
    <phoneticPr fontId="19" type="noConversion"/>
  </si>
  <si>
    <t>蔡惠娟板信銀行內湖分行帳戶交易明細，本院卷6卷第131頁</t>
    <phoneticPr fontId="19" type="noConversion"/>
  </si>
  <si>
    <t xml:space="preserve"> =20000/
500000</t>
    <phoneticPr fontId="19" type="noConversion"/>
  </si>
  <si>
    <t>本票及協議書，日期101年3月26日，金額50萬元，109偵9805卷第89、90頁</t>
    <phoneticPr fontId="19" type="noConversion"/>
  </si>
  <si>
    <t>101/04/05</t>
    <phoneticPr fontId="19" type="noConversion"/>
  </si>
  <si>
    <t>蔡惠娟板信銀行內湖分行帳戶交易明細，本院卷6卷第134頁</t>
    <phoneticPr fontId="19" type="noConversion"/>
  </si>
  <si>
    <t xml:space="preserve"> =24000/
600000</t>
    <phoneticPr fontId="19" type="noConversion"/>
  </si>
  <si>
    <t>本票及協議書，日期101年4月3日，金額60萬元，109偵9805卷第91、92頁</t>
    <phoneticPr fontId="19" type="noConversion"/>
  </si>
  <si>
    <t>蔡惠娟板信銀行內湖分行帳戶交易明細，本院卷6卷第135頁</t>
    <phoneticPr fontId="19" type="noConversion"/>
  </si>
  <si>
    <t xml:space="preserve"> =25000/
500000</t>
    <phoneticPr fontId="19" type="noConversion"/>
  </si>
  <si>
    <t>101/04/12</t>
  </si>
  <si>
    <t>蔡惠娟板信銀行內湖分行帳戶交易明細，本院卷6卷第135頁</t>
    <phoneticPr fontId="19" type="noConversion"/>
  </si>
  <si>
    <t xml:space="preserve"> =10000/
200000</t>
    <phoneticPr fontId="19" type="noConversion"/>
  </si>
  <si>
    <t>蔡惠娟板信銀行內湖分行帳戶交易明細，本院卷6卷第138頁</t>
    <phoneticPr fontId="19" type="noConversion"/>
  </si>
  <si>
    <r>
      <rPr>
        <sz val="10"/>
        <rFont val="標楷體"/>
        <family val="4"/>
        <charset val="136"/>
      </rPr>
      <t xml:space="preserve"> =40000/ 1000000</t>
    </r>
  </si>
  <si>
    <t>本票及協議書，日期101年4月24日，金額100萬元，109偵9805卷第93、94頁</t>
    <phoneticPr fontId="19" type="noConversion"/>
  </si>
  <si>
    <t>蔡惠娟板信銀行內湖分行帳戶交易明細，本院卷6卷第141頁</t>
    <phoneticPr fontId="19" type="noConversion"/>
  </si>
  <si>
    <t xml:space="preserve"> =30000/
600000</t>
    <phoneticPr fontId="19" type="noConversion"/>
  </si>
  <si>
    <t>本票及協議書，日期101年5月3日，金額60萬元，109偵9805卷第95、96頁</t>
    <phoneticPr fontId="19" type="noConversion"/>
  </si>
  <si>
    <t>101/05/16</t>
    <phoneticPr fontId="19" type="noConversion"/>
  </si>
  <si>
    <t>蔡惠娟板信銀行內湖分行帳戶交易明細，本院卷6卷第144頁</t>
    <phoneticPr fontId="19" type="noConversion"/>
  </si>
  <si>
    <t>本票及協議書，日期101年5月15日，金額100萬元，109偵9805卷第97、98頁</t>
    <phoneticPr fontId="19" type="noConversion"/>
  </si>
  <si>
    <t>101/06/05</t>
    <phoneticPr fontId="19" type="noConversion"/>
  </si>
  <si>
    <t>蔡惠娟板信銀行內湖分行帳戶交易明細，本院卷6卷第151頁</t>
    <phoneticPr fontId="19" type="noConversion"/>
  </si>
  <si>
    <t xml:space="preserve"> =28000/
700000</t>
    <phoneticPr fontId="19" type="noConversion"/>
  </si>
  <si>
    <t>承諾書及本票，日期均為101年6月5日，本票面額300萬元，109偵9805卷第99、100頁</t>
    <phoneticPr fontId="19" type="noConversion"/>
  </si>
  <si>
    <t>101/06/11</t>
    <phoneticPr fontId="19" type="noConversion"/>
  </si>
  <si>
    <t>蔡惠娟板信銀行內湖分行帳戶交易明細，本院卷6卷第153頁</t>
    <phoneticPr fontId="19" type="noConversion"/>
  </si>
  <si>
    <t>101/6/19</t>
    <phoneticPr fontId="19" type="noConversion"/>
  </si>
  <si>
    <t>蔡惠娟板信銀行內湖分行帳戶交易明細，本院卷6卷第155頁</t>
    <phoneticPr fontId="19" type="noConversion"/>
  </si>
  <si>
    <t xml:space="preserve"> =32000/
800000</t>
    <phoneticPr fontId="19" type="noConversion"/>
  </si>
  <si>
    <t>蔡惠娟板信銀行內湖分行帳戶交易明細，本院卷6卷第157頁</t>
    <phoneticPr fontId="19" type="noConversion"/>
  </si>
  <si>
    <t xml:space="preserve"> =12000/
300000</t>
    <phoneticPr fontId="19" type="noConversion"/>
  </si>
  <si>
    <t>蔡惠娟板信銀行內湖分行帳戶交易明細，本院卷6卷第160頁</t>
    <phoneticPr fontId="19" type="noConversion"/>
  </si>
  <si>
    <t xml:space="preserve"> =24000/
600000</t>
    <phoneticPr fontId="19" type="noConversion"/>
  </si>
  <si>
    <t>蔡惠娟板信銀行內湖分行帳戶交易明細，本院卷6卷第164頁</t>
    <phoneticPr fontId="19" type="noConversion"/>
  </si>
  <si>
    <t xml:space="preserve"> =8000/
200000</t>
    <phoneticPr fontId="19" type="noConversion"/>
  </si>
  <si>
    <t>蔡惠娟板信銀行內湖分行帳戶交易明細，本院卷6卷第174頁</t>
    <phoneticPr fontId="19" type="noConversion"/>
  </si>
  <si>
    <t>本票及協議書，日期101年8月10日，金額100萬元，109偵9805卷第101、102頁</t>
    <phoneticPr fontId="19" type="noConversion"/>
  </si>
  <si>
    <t>101/09/11</t>
    <phoneticPr fontId="19" type="noConversion"/>
  </si>
  <si>
    <t>蔡惠娟板信銀行內湖分行帳戶交易明細，本院卷6卷第182頁</t>
    <phoneticPr fontId="19" type="noConversion"/>
  </si>
  <si>
    <t>蔡惠娟板信銀行內湖分行帳戶交易明細，本院卷6第67頁</t>
    <phoneticPr fontId="19" type="noConversion"/>
  </si>
  <si>
    <t>蔡惠娟板信銀行內湖分行帳戶交易明細，本院卷6第67頁</t>
  </si>
  <si>
    <t>蔡惠娟板信銀行內湖分行帳戶交易明細，本院卷6第68頁</t>
    <phoneticPr fontId="19" type="noConversion"/>
  </si>
  <si>
    <t>蔡惠娟板信銀行內湖分行帳戶交易明細，本院卷6第68頁</t>
    <phoneticPr fontId="19" type="noConversion"/>
  </si>
  <si>
    <t>蔡惠娟板信銀行內湖分行帳戶交易明細，本院卷6第68頁</t>
  </si>
  <si>
    <t>蔡惠娟板信銀行內湖分行帳戶交易明細，本院卷6第69頁</t>
    <phoneticPr fontId="19" type="noConversion"/>
  </si>
  <si>
    <t>蔡惠娟板信銀行內湖分行帳戶交易明細，本院卷6第69頁</t>
  </si>
  <si>
    <t>蔡惠娟板信銀行內湖分行帳戶交易明細，本院卷6第70頁</t>
    <phoneticPr fontId="19" type="noConversion"/>
  </si>
  <si>
    <t>99/11/15</t>
  </si>
  <si>
    <t>蔡惠娟板信銀行內湖分行帳戶交易明細，本院卷6第70頁</t>
  </si>
  <si>
    <t>99/11/30</t>
  </si>
  <si>
    <t>蔡惠娟板信銀行內湖分行帳戶交易明細，本院卷6第71頁</t>
    <phoneticPr fontId="19" type="noConversion"/>
  </si>
  <si>
    <t>蔡惠娟板信銀行內湖分行帳戶交易明細，本院卷6第71頁</t>
  </si>
  <si>
    <t>蔡惠娟板信銀行內湖分行帳戶交易明細，本院卷6第71頁</t>
    <phoneticPr fontId="19" type="noConversion"/>
  </si>
  <si>
    <t>蔡惠娟板信銀行內湖分行帳戶交易明細，本院卷6第72頁</t>
    <phoneticPr fontId="19" type="noConversion"/>
  </si>
  <si>
    <t>蔡惠娟板信銀行內湖分行帳戶交易明細，本院卷6第72頁</t>
  </si>
  <si>
    <t>蔡惠娟板信銀行內湖分行帳戶交易明細，本院卷6第72頁</t>
    <phoneticPr fontId="19" type="noConversion"/>
  </si>
  <si>
    <t>蔡惠娟板信銀行內湖分行帳戶交易明細，本院卷6第73頁</t>
    <phoneticPr fontId="19" type="noConversion"/>
  </si>
  <si>
    <t>99/12/24</t>
  </si>
  <si>
    <t>蔡惠娟板信銀行內湖分行帳戶交易明細，本院卷6第73頁</t>
    <phoneticPr fontId="19" type="noConversion"/>
  </si>
  <si>
    <t>蔡惠娟板信銀行內湖分行帳戶交易明細，本院卷6第73頁</t>
    <phoneticPr fontId="19" type="noConversion"/>
  </si>
  <si>
    <t>100/01/12</t>
    <phoneticPr fontId="19" type="noConversion"/>
  </si>
  <si>
    <t>蔡惠娟板信銀行內湖分行帳戶交易明細，本院卷6第74頁</t>
    <phoneticPr fontId="19" type="noConversion"/>
  </si>
  <si>
    <t>100/01/12</t>
    <phoneticPr fontId="19" type="noConversion"/>
  </si>
  <si>
    <t>蔡惠娟板信銀行內湖分行帳戶交易明細，本院卷6第74頁</t>
  </si>
  <si>
    <t>100/01/13</t>
    <phoneticPr fontId="19" type="noConversion"/>
  </si>
  <si>
    <t>100/01/14</t>
    <phoneticPr fontId="19" type="noConversion"/>
  </si>
  <si>
    <t>100/01/17</t>
    <phoneticPr fontId="19" type="noConversion"/>
  </si>
  <si>
    <t>100/01/20</t>
    <phoneticPr fontId="19" type="noConversion"/>
  </si>
  <si>
    <t>100/01/24</t>
    <phoneticPr fontId="19" type="noConversion"/>
  </si>
  <si>
    <t>蔡惠娟板信銀行內湖分行帳戶交易明細，本院卷6第75頁</t>
    <phoneticPr fontId="19" type="noConversion"/>
  </si>
  <si>
    <t>100/01/26</t>
    <phoneticPr fontId="19" type="noConversion"/>
  </si>
  <si>
    <t>蔡惠娟板信銀行內湖分行帳戶交易明細，本院卷6第75頁</t>
  </si>
  <si>
    <t>100/01/26</t>
    <phoneticPr fontId="19" type="noConversion"/>
  </si>
  <si>
    <t>100/01/31</t>
    <phoneticPr fontId="19" type="noConversion"/>
  </si>
  <si>
    <t>100/02/08</t>
    <phoneticPr fontId="19" type="noConversion"/>
  </si>
  <si>
    <t>100/02/09</t>
    <phoneticPr fontId="19" type="noConversion"/>
  </si>
  <si>
    <t>蔡惠娟板信銀行內湖分行帳戶交易明細，本院卷6第76頁</t>
    <phoneticPr fontId="19" type="noConversion"/>
  </si>
  <si>
    <t>100/02/11</t>
    <phoneticPr fontId="19" type="noConversion"/>
  </si>
  <si>
    <t>蔡惠娟板信銀行內湖分行帳戶交易明細，本院卷6第76頁</t>
  </si>
  <si>
    <t>100/02/14</t>
    <phoneticPr fontId="19" type="noConversion"/>
  </si>
  <si>
    <t>100/02/21</t>
    <phoneticPr fontId="19" type="noConversion"/>
  </si>
  <si>
    <t>100/02/22</t>
    <phoneticPr fontId="19" type="noConversion"/>
  </si>
  <si>
    <t>蔡惠娟板信銀行內湖分行帳戶交易明細，本院卷6第76頁</t>
    <phoneticPr fontId="19" type="noConversion"/>
  </si>
  <si>
    <t>蔡惠娟板信銀行內湖分行帳戶交易明細，本院卷6第77頁</t>
    <phoneticPr fontId="19" type="noConversion"/>
  </si>
  <si>
    <t>蔡惠娟板信銀行內湖分行帳戶交易明細，本院卷6第77頁</t>
  </si>
  <si>
    <t>100/03/07</t>
    <phoneticPr fontId="19" type="noConversion"/>
  </si>
  <si>
    <t>蔡惠娟板信銀行內湖分行帳戶交易明細，本院卷6第77頁</t>
    <phoneticPr fontId="19" type="noConversion"/>
  </si>
  <si>
    <t>蔡惠娟板信銀行內湖分行帳戶交易明細，本院卷6第78頁</t>
    <phoneticPr fontId="19" type="noConversion"/>
  </si>
  <si>
    <t>蔡惠娟板信銀行內湖分行帳戶交易明細，本院卷6第78頁</t>
  </si>
  <si>
    <t>100/03/17</t>
    <phoneticPr fontId="19" type="noConversion"/>
  </si>
  <si>
    <t>100/03/21</t>
    <phoneticPr fontId="19" type="noConversion"/>
  </si>
  <si>
    <t>蔡惠娟板信銀行內湖分行帳戶交易明細，本院卷6第79頁</t>
    <phoneticPr fontId="19" type="noConversion"/>
  </si>
  <si>
    <t>100/03/22</t>
    <phoneticPr fontId="19" type="noConversion"/>
  </si>
  <si>
    <t>蔡惠娟板信銀行內湖分行帳戶交易明細，本院卷6第79頁</t>
  </si>
  <si>
    <t>100/04/01</t>
    <phoneticPr fontId="19" type="noConversion"/>
  </si>
  <si>
    <t>蔡惠娟板信銀行內湖分行帳戶交易明細，本院卷6第80頁</t>
    <phoneticPr fontId="19" type="noConversion"/>
  </si>
  <si>
    <t>蔡惠娟板信銀行內湖分行帳戶交易明細，本院卷6第80頁</t>
  </si>
  <si>
    <t>100/04/13</t>
  </si>
  <si>
    <t>蔡惠娟板信銀行內湖分行帳戶交易明細，本院卷6第80頁</t>
    <phoneticPr fontId="19" type="noConversion"/>
  </si>
  <si>
    <t>100/04/15</t>
    <phoneticPr fontId="19" type="noConversion"/>
  </si>
  <si>
    <t>蔡惠娟板信銀行內湖分行帳戶交易明細，本院卷6第81頁</t>
    <phoneticPr fontId="19" type="noConversion"/>
  </si>
  <si>
    <t>蔡惠娟板信銀行內湖分行帳戶交易明細，本院卷6第81頁</t>
  </si>
  <si>
    <t>100/04/18</t>
    <phoneticPr fontId="19" type="noConversion"/>
  </si>
  <si>
    <t>100/04/19</t>
    <phoneticPr fontId="19" type="noConversion"/>
  </si>
  <si>
    <t>100/04/25</t>
    <phoneticPr fontId="19" type="noConversion"/>
  </si>
  <si>
    <t>蔡惠娟板信銀行內湖分行帳戶交易明細，本院卷6第82頁</t>
    <phoneticPr fontId="19" type="noConversion"/>
  </si>
  <si>
    <t>100/04/28</t>
  </si>
  <si>
    <t>蔡惠娟板信銀行內湖分行帳戶交易明細，本院卷6第82頁</t>
    <phoneticPr fontId="19" type="noConversion"/>
  </si>
  <si>
    <t>100/05/03</t>
    <phoneticPr fontId="19" type="noConversion"/>
  </si>
  <si>
    <t>蔡惠娟板信銀行內湖分行帳戶交易明細，本院卷6第82頁</t>
  </si>
  <si>
    <t>100/05/10</t>
  </si>
  <si>
    <t>蔡惠娟板信銀行內湖分行帳戶交易明細，本院卷6第83頁</t>
    <phoneticPr fontId="19" type="noConversion"/>
  </si>
  <si>
    <t>100/05/11</t>
  </si>
  <si>
    <t>蔡惠娟板信銀行內湖分行帳戶交易明細，本院卷6第83頁</t>
  </si>
  <si>
    <t>100/05/16</t>
    <phoneticPr fontId="19" type="noConversion"/>
  </si>
  <si>
    <t>蔡惠娟板信銀行內湖分行帳戶交易明細，本院卷6第84頁</t>
    <phoneticPr fontId="19" type="noConversion"/>
  </si>
  <si>
    <t>蔡惠娟板信銀行內湖分行帳戶交易明細，本院卷6第84頁</t>
  </si>
  <si>
    <t>100/05/23</t>
    <phoneticPr fontId="19" type="noConversion"/>
  </si>
  <si>
    <t>100/05/24</t>
    <phoneticPr fontId="19" type="noConversion"/>
  </si>
  <si>
    <t>100/05/26</t>
  </si>
  <si>
    <t>蔡惠娟板信銀行內湖分行帳戶交易明細，本院卷6第85頁</t>
    <phoneticPr fontId="19" type="noConversion"/>
  </si>
  <si>
    <t>100/06/02</t>
    <phoneticPr fontId="19" type="noConversion"/>
  </si>
  <si>
    <t>蔡惠娟板信銀行內湖分行帳戶交易明細，本院卷6第85頁</t>
    <phoneticPr fontId="19" type="noConversion"/>
  </si>
  <si>
    <t>100/06/03</t>
    <phoneticPr fontId="19" type="noConversion"/>
  </si>
  <si>
    <t>100/06/07</t>
    <phoneticPr fontId="19" type="noConversion"/>
  </si>
  <si>
    <t>蔡惠娟板信銀行內湖分行帳戶交易明細，本院卷6第86頁</t>
    <phoneticPr fontId="19" type="noConversion"/>
  </si>
  <si>
    <t>蔡惠娟板信銀行內湖分行帳戶交易明細，本院卷6第86頁</t>
  </si>
  <si>
    <t>100/06/13</t>
    <phoneticPr fontId="19" type="noConversion"/>
  </si>
  <si>
    <t>蔡惠娟板信銀行內湖分行帳戶交易明細，本院卷6第87頁</t>
    <phoneticPr fontId="19" type="noConversion"/>
  </si>
  <si>
    <t>100/06/16</t>
  </si>
  <si>
    <t>蔡惠娟板信銀行內湖分行帳戶交易明細，本院卷6第87頁</t>
  </si>
  <si>
    <t>100/06/24</t>
    <phoneticPr fontId="19" type="noConversion"/>
  </si>
  <si>
    <t>蔡惠娟板信銀行內湖分行帳戶交易明細，本院卷6第88頁</t>
    <phoneticPr fontId="19" type="noConversion"/>
  </si>
  <si>
    <t>100/06/24</t>
    <phoneticPr fontId="19" type="noConversion"/>
  </si>
  <si>
    <t>蔡惠娟板信銀行內湖分行帳戶交易明細，本院卷6第88頁</t>
    <phoneticPr fontId="19" type="noConversion"/>
  </si>
  <si>
    <t>蔡惠娟板信銀行內湖分行帳戶交易明細，本院卷6第88頁</t>
  </si>
  <si>
    <t>100/06/27</t>
  </si>
  <si>
    <t>100/07/01</t>
    <phoneticPr fontId="19" type="noConversion"/>
  </si>
  <si>
    <t>蔡惠娟板信銀行內湖分行帳戶交易明細，本院卷6第89頁</t>
    <phoneticPr fontId="19" type="noConversion"/>
  </si>
  <si>
    <t>蔡惠娟板信銀行內湖分行帳戶交易明細，本院卷6第89頁</t>
  </si>
  <si>
    <t>100/07/04</t>
    <phoneticPr fontId="19" type="noConversion"/>
  </si>
  <si>
    <t>100/07/05</t>
    <phoneticPr fontId="19" type="noConversion"/>
  </si>
  <si>
    <t>100/07/07</t>
    <phoneticPr fontId="19" type="noConversion"/>
  </si>
  <si>
    <t>蔡惠娟板信銀行內湖分行帳戶交易明細，本院卷6第90頁</t>
    <phoneticPr fontId="19" type="noConversion"/>
  </si>
  <si>
    <t>100/07/11</t>
    <phoneticPr fontId="19" type="noConversion"/>
  </si>
  <si>
    <t>蔡惠娟板信銀行內湖分行帳戶交易明細，本院卷6第90頁</t>
  </si>
  <si>
    <t>100/07/11</t>
    <phoneticPr fontId="19" type="noConversion"/>
  </si>
  <si>
    <t>100/07/19</t>
  </si>
  <si>
    <t>蔡惠娟板信銀行內湖分行帳戶交易明細，本院卷6第91頁</t>
    <phoneticPr fontId="19" type="noConversion"/>
  </si>
  <si>
    <t>蔡惠娟板信銀行內湖分行帳戶交易明細，本院卷6第91頁</t>
  </si>
  <si>
    <t>100/07/20</t>
  </si>
  <si>
    <t>100/07/21</t>
    <phoneticPr fontId="19" type="noConversion"/>
  </si>
  <si>
    <t>100/07/25</t>
    <phoneticPr fontId="19" type="noConversion"/>
  </si>
  <si>
    <t>蔡惠娟板信銀行內湖分行帳戶交易明細，本院卷6第91頁</t>
    <phoneticPr fontId="19" type="noConversion"/>
  </si>
  <si>
    <t>100/07/25</t>
  </si>
  <si>
    <t>蔡惠娟板信銀行內湖分行帳戶交易明細，本院卷6第92頁</t>
    <phoneticPr fontId="19" type="noConversion"/>
  </si>
  <si>
    <t>蔡惠娟板信銀行內湖分行帳戶交易明細，本院卷6第92頁</t>
    <phoneticPr fontId="19" type="noConversion"/>
  </si>
  <si>
    <t>100/08/08</t>
    <phoneticPr fontId="19" type="noConversion"/>
  </si>
  <si>
    <t>蔡惠娟板信銀行內湖分行帳戶交易明細，本院卷6第93頁</t>
    <phoneticPr fontId="19" type="noConversion"/>
  </si>
  <si>
    <t>蔡惠娟板信銀行內湖分行帳戶交易明細，本院卷6第93頁</t>
  </si>
  <si>
    <t>100/08/11</t>
    <phoneticPr fontId="19" type="noConversion"/>
  </si>
  <si>
    <t>100/08/15</t>
    <phoneticPr fontId="19" type="noConversion"/>
  </si>
  <si>
    <t>100/08/15</t>
    <phoneticPr fontId="19" type="noConversion"/>
  </si>
  <si>
    <t>蔡惠娟板信銀行內湖分行帳戶交易明細，本院卷6第94頁</t>
    <phoneticPr fontId="19" type="noConversion"/>
  </si>
  <si>
    <t>100/08/15</t>
    <phoneticPr fontId="19" type="noConversion"/>
  </si>
  <si>
    <t>蔡惠娟板信銀行內湖分行帳戶交易明細，本院卷6第94頁</t>
  </si>
  <si>
    <t>100/08/17</t>
  </si>
  <si>
    <t>蔡惠娟板信銀行內湖分行帳戶交易明細，本院卷6第95頁</t>
    <phoneticPr fontId="19" type="noConversion"/>
  </si>
  <si>
    <t>100/08/23</t>
    <phoneticPr fontId="19" type="noConversion"/>
  </si>
  <si>
    <t>蔡惠娟板信銀行內湖分行帳戶交易明細，本院卷6第95頁</t>
  </si>
  <si>
    <t>100/08/29</t>
    <phoneticPr fontId="19" type="noConversion"/>
  </si>
  <si>
    <t>蔡惠娟板信銀行內湖分行帳戶交易明細，本院卷6第96頁</t>
    <phoneticPr fontId="19" type="noConversion"/>
  </si>
  <si>
    <t>100/08/30</t>
    <phoneticPr fontId="19" type="noConversion"/>
  </si>
  <si>
    <t>蔡惠娟板信銀行內湖分行帳戶交易明細，本院卷6第96頁</t>
  </si>
  <si>
    <t>100/09/05</t>
    <phoneticPr fontId="19" type="noConversion"/>
  </si>
  <si>
    <t>蔡惠娟板信銀行內湖分行帳戶交易明細，本院卷6第97頁</t>
    <phoneticPr fontId="19" type="noConversion"/>
  </si>
  <si>
    <t>蔡惠娟板信銀行內湖分行帳戶交易明細，本院卷6第97頁</t>
  </si>
  <si>
    <t>100/09/09</t>
    <phoneticPr fontId="19" type="noConversion"/>
  </si>
  <si>
    <t>100/09/09</t>
  </si>
  <si>
    <t>100/09/13</t>
    <phoneticPr fontId="19" type="noConversion"/>
  </si>
  <si>
    <t>蔡惠娟板信銀行內湖分行帳戶交易明細，本院卷6第98頁</t>
    <phoneticPr fontId="19" type="noConversion"/>
  </si>
  <si>
    <t>蔡惠娟板信銀行內湖分行帳戶交易明細，本院卷6第98頁</t>
  </si>
  <si>
    <t>蔡惠娟板信銀行內湖分行帳戶交易明細，本院卷6第99頁</t>
    <phoneticPr fontId="19" type="noConversion"/>
  </si>
  <si>
    <t>100/09/19</t>
    <phoneticPr fontId="19" type="noConversion"/>
  </si>
  <si>
    <t>蔡惠娟板信銀行內湖分行帳戶交易明細，本院卷6第99頁</t>
  </si>
  <si>
    <t>100/09/19</t>
    <phoneticPr fontId="19" type="noConversion"/>
  </si>
  <si>
    <t>100/10/03</t>
    <phoneticPr fontId="19" type="noConversion"/>
  </si>
  <si>
    <t>蔡惠娟板信銀行內湖分行帳戶交易明細，本院卷6第100頁</t>
    <phoneticPr fontId="19" type="noConversion"/>
  </si>
  <si>
    <t>100/10/05</t>
    <phoneticPr fontId="19" type="noConversion"/>
  </si>
  <si>
    <t>蔡惠娟板信銀行內湖分行帳戶交易明細，本院卷6第100頁</t>
  </si>
  <si>
    <t>100/10/11</t>
    <phoneticPr fontId="19" type="noConversion"/>
  </si>
  <si>
    <t>蔡惠娟板信銀行內湖分行帳戶交易明細，本院卷6第101頁</t>
    <phoneticPr fontId="19" type="noConversion"/>
  </si>
  <si>
    <t>100/10/11</t>
    <phoneticPr fontId="19" type="noConversion"/>
  </si>
  <si>
    <t>蔡惠娟板信銀行內湖分行帳戶交易明細，本院卷6第101頁</t>
  </si>
  <si>
    <t>100/10/17</t>
    <phoneticPr fontId="19" type="noConversion"/>
  </si>
  <si>
    <t>蔡惠娟板信銀行內湖分行帳戶交易明細，本院卷6第102頁</t>
    <phoneticPr fontId="19" type="noConversion"/>
  </si>
  <si>
    <t>蔡惠娟板信銀行內湖分行帳戶交易明細，本院卷6第102頁</t>
  </si>
  <si>
    <t>100/10/18</t>
    <phoneticPr fontId="19" type="noConversion"/>
  </si>
  <si>
    <t>蔡惠娟板信銀行內湖分行帳戶交易明細，本院卷6第103頁</t>
    <phoneticPr fontId="19" type="noConversion"/>
  </si>
  <si>
    <t>100/10/24</t>
    <phoneticPr fontId="19" type="noConversion"/>
  </si>
  <si>
    <t>蔡惠娟板信銀行內湖分行帳戶交易明細，本院卷6第103頁</t>
  </si>
  <si>
    <t>100/10/24</t>
    <phoneticPr fontId="19" type="noConversion"/>
  </si>
  <si>
    <t>100/10/25</t>
    <phoneticPr fontId="19" type="noConversion"/>
  </si>
  <si>
    <t>蔡惠娟板信銀行內湖分行帳戶交易明細，本院卷6第104頁</t>
    <phoneticPr fontId="19" type="noConversion"/>
  </si>
  <si>
    <t>100/10/31</t>
    <phoneticPr fontId="19" type="noConversion"/>
  </si>
  <si>
    <t>蔡惠娟板信銀行內湖分行帳戶交易明細，本院卷6第104頁</t>
  </si>
  <si>
    <t>100/11/04</t>
  </si>
  <si>
    <t>100/11/07</t>
    <phoneticPr fontId="19" type="noConversion"/>
  </si>
  <si>
    <t>蔡惠娟板信銀行內湖分行帳戶交易明細，本院卷6第105頁</t>
    <phoneticPr fontId="19" type="noConversion"/>
  </si>
  <si>
    <t>蔡惠娟板信銀行內湖分行帳戶交易明細，本院卷6第105頁</t>
  </si>
  <si>
    <t>100/11/14</t>
    <phoneticPr fontId="19" type="noConversion"/>
  </si>
  <si>
    <t>蔡惠娟板信銀行內湖分行帳戶交易明細，本院卷6第106頁</t>
    <phoneticPr fontId="19" type="noConversion"/>
  </si>
  <si>
    <t>100/11/21</t>
    <phoneticPr fontId="19" type="noConversion"/>
  </si>
  <si>
    <t>蔡惠娟板信銀行內湖分行帳戶交易明細，本院卷6第106頁</t>
  </si>
  <si>
    <t>100/11/21</t>
    <phoneticPr fontId="19" type="noConversion"/>
  </si>
  <si>
    <t>100/11/21</t>
    <phoneticPr fontId="19" type="noConversion"/>
  </si>
  <si>
    <t>蔡惠娟板信銀行內湖分行帳戶交易明細，本院卷6第107頁</t>
    <phoneticPr fontId="19" type="noConversion"/>
  </si>
  <si>
    <t>蔡惠娟板信銀行內湖分行帳戶交易明細，本院卷6第107頁</t>
  </si>
  <si>
    <t>100/11/28</t>
    <phoneticPr fontId="19" type="noConversion"/>
  </si>
  <si>
    <t>100/11/29</t>
    <phoneticPr fontId="19" type="noConversion"/>
  </si>
  <si>
    <t>蔡惠娟板信銀行內湖分行帳戶交易明細，本院卷6第108頁</t>
  </si>
  <si>
    <t>100/12/05</t>
    <phoneticPr fontId="19" type="noConversion"/>
  </si>
  <si>
    <t>100/12/05</t>
    <phoneticPr fontId="19" type="noConversion"/>
  </si>
  <si>
    <t>100/12/05</t>
    <phoneticPr fontId="19" type="noConversion"/>
  </si>
  <si>
    <t>蔡惠娟板信銀行內湖分行帳戶交易明細，本院卷6第109頁</t>
    <phoneticPr fontId="19" type="noConversion"/>
  </si>
  <si>
    <t>蔡惠娟板信銀行內湖分行帳戶交易明細，本院卷6第109頁</t>
  </si>
  <si>
    <t>100/12/12</t>
    <phoneticPr fontId="19" type="noConversion"/>
  </si>
  <si>
    <t>蔡惠娟板信銀行內湖分行帳戶交易明細，本院卷6第110頁</t>
    <phoneticPr fontId="19" type="noConversion"/>
  </si>
  <si>
    <t>蔡惠娟板信銀行內湖分行帳戶交易明細，本院卷6第110頁</t>
    <phoneticPr fontId="19" type="noConversion"/>
  </si>
  <si>
    <t>蔡惠娟板信銀行內湖分行帳戶交易明細，本院卷6第110頁</t>
    <phoneticPr fontId="19" type="noConversion"/>
  </si>
  <si>
    <t>100/12/19</t>
    <phoneticPr fontId="19" type="noConversion"/>
  </si>
  <si>
    <t>蔡惠娟板信銀行內湖分行帳戶交易明細，本院卷6第111頁</t>
    <phoneticPr fontId="19" type="noConversion"/>
  </si>
  <si>
    <t>蔡惠娟板信銀行內湖分行帳戶交易明細，本院卷6第112頁</t>
    <phoneticPr fontId="19" type="noConversion"/>
  </si>
  <si>
    <t>100/12/26</t>
    <phoneticPr fontId="19" type="noConversion"/>
  </si>
  <si>
    <t>蔡惠娟板信銀行內湖分行帳戶交易明細，本院卷6第112頁</t>
  </si>
  <si>
    <t>100/12/26</t>
    <phoneticPr fontId="19" type="noConversion"/>
  </si>
  <si>
    <t>100/12/26</t>
    <phoneticPr fontId="19" type="noConversion"/>
  </si>
  <si>
    <t>蔡惠娟板信銀行內湖分行帳戶交易明細，本院卷6第113頁</t>
    <phoneticPr fontId="19" type="noConversion"/>
  </si>
  <si>
    <t>蔡惠娟板信銀行內湖分行帳戶交易明細，本院卷6第113頁</t>
  </si>
  <si>
    <t>100/12/27</t>
  </si>
  <si>
    <t>101/01/02</t>
    <phoneticPr fontId="19" type="noConversion"/>
  </si>
  <si>
    <t>101/01/02</t>
    <phoneticPr fontId="19" type="noConversion"/>
  </si>
  <si>
    <t>101/01/02</t>
    <phoneticPr fontId="19" type="noConversion"/>
  </si>
  <si>
    <t>101/01/03</t>
    <phoneticPr fontId="19" type="noConversion"/>
  </si>
  <si>
    <t>蔡惠娟板信銀行內湖分行帳戶交易明細，本院卷6第114頁</t>
    <phoneticPr fontId="19" type="noConversion"/>
  </si>
  <si>
    <t>101/01/04</t>
    <phoneticPr fontId="19" type="noConversion"/>
  </si>
  <si>
    <t>蔡惠娟板信銀行內湖分行帳戶交易明細，本院卷6第114頁</t>
  </si>
  <si>
    <t>101/01/05</t>
    <phoneticPr fontId="19" type="noConversion"/>
  </si>
  <si>
    <t>101/01/06</t>
    <phoneticPr fontId="19" type="noConversion"/>
  </si>
  <si>
    <t>101/01/06</t>
    <phoneticPr fontId="19" type="noConversion"/>
  </si>
  <si>
    <t>101/01/09</t>
    <phoneticPr fontId="19" type="noConversion"/>
  </si>
  <si>
    <t>蔡惠娟板信銀行內湖分行帳戶交易明細，本院卷6第115頁</t>
    <phoneticPr fontId="19" type="noConversion"/>
  </si>
  <si>
    <t>101/01/11</t>
    <phoneticPr fontId="19" type="noConversion"/>
  </si>
  <si>
    <t>蔡惠娟板信銀行內湖分行帳戶交易明細，本院卷6第115頁</t>
  </si>
  <si>
    <t>101/01/11</t>
    <phoneticPr fontId="19" type="noConversion"/>
  </si>
  <si>
    <t>101/01/13</t>
    <phoneticPr fontId="19" type="noConversion"/>
  </si>
  <si>
    <t>101/01/13</t>
    <phoneticPr fontId="19" type="noConversion"/>
  </si>
  <si>
    <t>101/01/13</t>
    <phoneticPr fontId="19" type="noConversion"/>
  </si>
  <si>
    <t>蔡惠娟板信銀行內湖分行帳戶交易明細，本院卷6第116頁</t>
    <phoneticPr fontId="19" type="noConversion"/>
  </si>
  <si>
    <t>蔡惠娟板信銀行內湖分行帳戶交易明細，本院卷6第116頁</t>
  </si>
  <si>
    <t>101/01/17</t>
    <phoneticPr fontId="19" type="noConversion"/>
  </si>
  <si>
    <t>蔡惠娟板信銀行內湖分行帳戶交易明細，本院卷6第117頁</t>
    <phoneticPr fontId="19" type="noConversion"/>
  </si>
  <si>
    <t>蔡惠娟板信銀行內湖分行帳戶交易明細，本院卷6第117頁</t>
  </si>
  <si>
    <t>101/01/18</t>
    <phoneticPr fontId="19" type="noConversion"/>
  </si>
  <si>
    <t>101/01/19</t>
    <phoneticPr fontId="19" type="noConversion"/>
  </si>
  <si>
    <t>101/01/20</t>
    <phoneticPr fontId="19" type="noConversion"/>
  </si>
  <si>
    <t>101/01/30</t>
    <phoneticPr fontId="19" type="noConversion"/>
  </si>
  <si>
    <t>101/01/30</t>
    <phoneticPr fontId="19" type="noConversion"/>
  </si>
  <si>
    <t>101/01/30</t>
    <phoneticPr fontId="19" type="noConversion"/>
  </si>
  <si>
    <t>蔡惠娟板信銀行內湖分行帳戶交易明細，本院卷6第118頁</t>
    <phoneticPr fontId="19" type="noConversion"/>
  </si>
  <si>
    <t>蔡惠娟板信銀行內湖分行帳戶交易明細，本院卷6第118頁</t>
  </si>
  <si>
    <t>101/01/30</t>
    <phoneticPr fontId="19" type="noConversion"/>
  </si>
  <si>
    <t>101/01/31</t>
    <phoneticPr fontId="19" type="noConversion"/>
  </si>
  <si>
    <t>蔡惠娟板信銀行內湖分行帳戶交易明細，本院卷6第119頁</t>
    <phoneticPr fontId="19" type="noConversion"/>
  </si>
  <si>
    <t>101/02/01</t>
    <phoneticPr fontId="19" type="noConversion"/>
  </si>
  <si>
    <t>蔡惠娟板信銀行內湖分行帳戶交易明細，本院卷6第119頁</t>
  </si>
  <si>
    <t>101/02/03</t>
    <phoneticPr fontId="19" type="noConversion"/>
  </si>
  <si>
    <t>101/02/04</t>
    <phoneticPr fontId="19" type="noConversion"/>
  </si>
  <si>
    <t>101/02/04</t>
    <phoneticPr fontId="19" type="noConversion"/>
  </si>
  <si>
    <t>101/02/04</t>
    <phoneticPr fontId="19" type="noConversion"/>
  </si>
  <si>
    <t>蔡惠娟板信銀行內湖分行帳戶交易明細，本院卷6第120頁</t>
    <phoneticPr fontId="19" type="noConversion"/>
  </si>
  <si>
    <t>蔡惠娟板信銀行內湖分行帳戶交易明細，本院卷6第120頁</t>
  </si>
  <si>
    <t>101/02/06</t>
    <phoneticPr fontId="19" type="noConversion"/>
  </si>
  <si>
    <t>101/02/10</t>
    <phoneticPr fontId="19" type="noConversion"/>
  </si>
  <si>
    <t>蔡惠娟板信銀行內湖分行帳戶交易明細，本院卷6第121頁</t>
    <phoneticPr fontId="19" type="noConversion"/>
  </si>
  <si>
    <t>101/02/13</t>
    <phoneticPr fontId="19" type="noConversion"/>
  </si>
  <si>
    <t>蔡惠娟板信銀行內湖分行帳戶交易明細，本院卷6第121頁</t>
  </si>
  <si>
    <t>101/02/13</t>
    <phoneticPr fontId="19" type="noConversion"/>
  </si>
  <si>
    <t>101/02/13</t>
    <phoneticPr fontId="19" type="noConversion"/>
  </si>
  <si>
    <t>101/02/14</t>
    <phoneticPr fontId="19" type="noConversion"/>
  </si>
  <si>
    <t>101/02/15</t>
    <phoneticPr fontId="19" type="noConversion"/>
  </si>
  <si>
    <t>蔡惠娟板信銀行內湖分行帳戶交易明細，本院卷6第122頁</t>
    <phoneticPr fontId="19" type="noConversion"/>
  </si>
  <si>
    <t>101/02/15</t>
    <phoneticPr fontId="19" type="noConversion"/>
  </si>
  <si>
    <t>蔡惠娟板信銀行內湖分行帳戶交易明細，本院卷6第122頁</t>
  </si>
  <si>
    <t>101/02/17</t>
    <phoneticPr fontId="19" type="noConversion"/>
  </si>
  <si>
    <t>101/02/20</t>
    <phoneticPr fontId="19" type="noConversion"/>
  </si>
  <si>
    <t>蔡惠娟板信銀行內湖分行帳戶交易明細，本院卷6第123頁</t>
    <phoneticPr fontId="19" type="noConversion"/>
  </si>
  <si>
    <t>蔡惠娟板信銀行內湖分行帳戶交易明細，本院卷6第123頁</t>
  </si>
  <si>
    <t>101/02/21</t>
    <phoneticPr fontId="19" type="noConversion"/>
  </si>
  <si>
    <t>蔡惠娟板信銀行內湖分行帳戶交易明細，本院卷6第123頁</t>
    <phoneticPr fontId="19" type="noConversion"/>
  </si>
  <si>
    <t>101/02/21</t>
    <phoneticPr fontId="19" type="noConversion"/>
  </si>
  <si>
    <t>101/02/22</t>
    <phoneticPr fontId="19" type="noConversion"/>
  </si>
  <si>
    <t>101/02/22</t>
    <phoneticPr fontId="19" type="noConversion"/>
  </si>
  <si>
    <t>101/02/23</t>
    <phoneticPr fontId="19" type="noConversion"/>
  </si>
  <si>
    <t>101/02/24</t>
    <phoneticPr fontId="19" type="noConversion"/>
  </si>
  <si>
    <t>蔡惠娟板信銀行內湖分行帳戶交易明細，本院卷6第124頁</t>
    <phoneticPr fontId="19" type="noConversion"/>
  </si>
  <si>
    <t>101/02/29</t>
    <phoneticPr fontId="19" type="noConversion"/>
  </si>
  <si>
    <t>蔡惠娟板信銀行內湖分行帳戶交易明細，本院卷6第124頁</t>
    <phoneticPr fontId="19" type="noConversion"/>
  </si>
  <si>
    <t>蔡惠娟板信銀行內湖分行帳戶交易明細，本院卷6第125頁</t>
    <phoneticPr fontId="19" type="noConversion"/>
  </si>
  <si>
    <t>101/03/01</t>
    <phoneticPr fontId="19" type="noConversion"/>
  </si>
  <si>
    <t>蔡惠娟板信銀行內湖分行帳戶交易明細，本院卷6第125頁</t>
    <phoneticPr fontId="19" type="noConversion"/>
  </si>
  <si>
    <t>101/03/01</t>
    <phoneticPr fontId="19" type="noConversion"/>
  </si>
  <si>
    <t>蔡惠娟板信銀行內湖分行帳戶交易明細，本院卷6第125頁</t>
    <phoneticPr fontId="19" type="noConversion"/>
  </si>
  <si>
    <t>101/03/02</t>
    <phoneticPr fontId="19" type="noConversion"/>
  </si>
  <si>
    <t>蔡惠娟板信銀行內湖分行帳戶交易明細，本院卷6第125頁</t>
    <phoneticPr fontId="19" type="noConversion"/>
  </si>
  <si>
    <t>蔡惠娟板信銀行內湖分行帳戶交易明細，本院卷6第126頁</t>
    <phoneticPr fontId="19" type="noConversion"/>
  </si>
  <si>
    <t>101/03/03</t>
    <phoneticPr fontId="19" type="noConversion"/>
  </si>
  <si>
    <t>101/03/05</t>
    <phoneticPr fontId="19" type="noConversion"/>
  </si>
  <si>
    <t>蔡惠娟板信銀行內湖分行帳戶交易明細，本院卷6第126頁</t>
  </si>
  <si>
    <t>蔡惠娟板信銀行內湖分行帳戶交易明細，本院卷6第127頁</t>
    <phoneticPr fontId="19" type="noConversion"/>
  </si>
  <si>
    <t>蔡惠娟板信銀行內湖分行帳戶交易明細，本院卷6第127頁</t>
  </si>
  <si>
    <t>101/03/06</t>
  </si>
  <si>
    <t>101/03/09</t>
  </si>
  <si>
    <t>101/03/12</t>
    <phoneticPr fontId="19" type="noConversion"/>
  </si>
  <si>
    <t>蔡惠娟板信銀行內湖分行帳戶交易明細，本院卷6第128頁</t>
    <phoneticPr fontId="19" type="noConversion"/>
  </si>
  <si>
    <t>101/03/12</t>
    <phoneticPr fontId="19" type="noConversion"/>
  </si>
  <si>
    <t>蔡惠娟板信銀行內湖分行帳戶交易明細，本院卷6第128頁</t>
  </si>
  <si>
    <t>蔡惠娟板信銀行內湖分行帳戶交易明細，本院卷6第129頁</t>
    <phoneticPr fontId="19" type="noConversion"/>
  </si>
  <si>
    <t>101/03/19</t>
    <phoneticPr fontId="19" type="noConversion"/>
  </si>
  <si>
    <t>蔡惠娟板信銀行內湖分行帳戶交易明細，本院卷6第129頁</t>
  </si>
  <si>
    <t>蔡惠娟板信銀行內湖分行帳戶交易明細，本院卷6第130頁</t>
    <phoneticPr fontId="19" type="noConversion"/>
  </si>
  <si>
    <t>蔡惠娟板信銀行內湖分行帳戶交易明細，本院卷6第130頁</t>
  </si>
  <si>
    <t>101/03/21</t>
    <phoneticPr fontId="19" type="noConversion"/>
  </si>
  <si>
    <t>101/03/22</t>
    <phoneticPr fontId="19" type="noConversion"/>
  </si>
  <si>
    <t>101/03/26</t>
    <phoneticPr fontId="19" type="noConversion"/>
  </si>
  <si>
    <t>蔡惠娟板信銀行內湖分行帳戶交易明細，本院卷6第131頁</t>
    <phoneticPr fontId="19" type="noConversion"/>
  </si>
  <si>
    <t>101/03/26</t>
    <phoneticPr fontId="19" type="noConversion"/>
  </si>
  <si>
    <t>蔡惠娟板信銀行內湖分行帳戶交易明細，本院卷6第131頁</t>
  </si>
  <si>
    <t>蔡惠娟板信銀行內湖分行帳戶交易明細，本院卷6第132頁</t>
    <phoneticPr fontId="19" type="noConversion"/>
  </si>
  <si>
    <t>蔡惠娟板信銀行內湖分行帳戶交易明細，本院卷6第132頁</t>
  </si>
  <si>
    <t>101/03/29</t>
  </si>
  <si>
    <t>蔡惠娟板信銀行內湖分行帳戶交易明細，本院卷6第133頁</t>
    <phoneticPr fontId="19" type="noConversion"/>
  </si>
  <si>
    <t>蔡惠娟板信銀行內湖分行帳戶交易明細，本院卷6第133頁</t>
  </si>
  <si>
    <t>101/04/02</t>
    <phoneticPr fontId="19" type="noConversion"/>
  </si>
  <si>
    <t>101/04/03</t>
    <phoneticPr fontId="19" type="noConversion"/>
  </si>
  <si>
    <t>101/04/05</t>
    <phoneticPr fontId="19" type="noConversion"/>
  </si>
  <si>
    <t>蔡惠娟板信銀行內湖分行帳戶交易明細，本院卷6第134頁</t>
    <phoneticPr fontId="19" type="noConversion"/>
  </si>
  <si>
    <t>101/04/09</t>
    <phoneticPr fontId="19" type="noConversion"/>
  </si>
  <si>
    <t>蔡惠娟板信銀行內湖分行帳戶交易明細，本院卷6第134頁</t>
  </si>
  <si>
    <t>101/04/10</t>
  </si>
  <si>
    <t>蔡惠娟板信銀行內湖分行帳戶交易明細，本院卷6第135頁</t>
    <phoneticPr fontId="19" type="noConversion"/>
  </si>
  <si>
    <t>蔡惠娟板信銀行內湖分行帳戶交易明細，本院卷6第135頁</t>
  </si>
  <si>
    <t>101/04/11</t>
    <phoneticPr fontId="19" type="noConversion"/>
  </si>
  <si>
    <t>101/04/16</t>
    <phoneticPr fontId="19" type="noConversion"/>
  </si>
  <si>
    <t>蔡惠娟板信銀行內湖分行帳戶交易明細，本院卷6第136頁</t>
    <phoneticPr fontId="19" type="noConversion"/>
  </si>
  <si>
    <t>蔡惠娟板信銀行內湖分行帳戶交易明細，本院卷6第136頁</t>
  </si>
  <si>
    <t>蔡惠娟板信銀行內湖分行帳戶交易明細，本院卷6第137頁</t>
    <phoneticPr fontId="19" type="noConversion"/>
  </si>
  <si>
    <t>蔡惠娟板信銀行內湖分行帳戶交易明細，本院卷6第137頁</t>
  </si>
  <si>
    <t>101/04/23</t>
    <phoneticPr fontId="19" type="noConversion"/>
  </si>
  <si>
    <t>蔡惠娟板信銀行內湖分行帳戶交易明細，本院卷6第138頁</t>
    <phoneticPr fontId="19" type="noConversion"/>
  </si>
  <si>
    <t>蔡惠娟板信銀行內湖分行帳戶交易明細，本院卷6第138頁</t>
  </si>
  <si>
    <t>蔡惠娟板信銀行內湖分行帳戶交易明細，本院卷6第139頁</t>
    <phoneticPr fontId="19" type="noConversion"/>
  </si>
  <si>
    <t>蔡惠娟板信銀行內湖分行帳戶交易明細，本院卷6第139頁</t>
  </si>
  <si>
    <t>101/04/27</t>
    <phoneticPr fontId="19" type="noConversion"/>
  </si>
  <si>
    <t>101/04/30</t>
    <phoneticPr fontId="19" type="noConversion"/>
  </si>
  <si>
    <t>蔡惠娟板信銀行內湖分行帳戶交易明細，本院卷6第140頁</t>
    <phoneticPr fontId="19" type="noConversion"/>
  </si>
  <si>
    <t>101/04/30</t>
    <phoneticPr fontId="19" type="noConversion"/>
  </si>
  <si>
    <t>蔡惠娟板信銀行內湖分行帳戶交易明細，本院卷6第140頁</t>
  </si>
  <si>
    <t>101/05/02</t>
    <phoneticPr fontId="19" type="noConversion"/>
  </si>
  <si>
    <t>101/05/03</t>
    <phoneticPr fontId="19" type="noConversion"/>
  </si>
  <si>
    <t>蔡惠娟板信銀行內湖分行帳戶交易明細，本院卷6第141頁</t>
    <phoneticPr fontId="19" type="noConversion"/>
  </si>
  <si>
    <t>蔡惠娟板信銀行內湖分行帳戶交易明細，本院卷6第141頁</t>
  </si>
  <si>
    <t>101/05/04</t>
  </si>
  <si>
    <t>101/05/07</t>
    <phoneticPr fontId="19" type="noConversion"/>
  </si>
  <si>
    <t>101/05/07</t>
    <phoneticPr fontId="19" type="noConversion"/>
  </si>
  <si>
    <t>蔡惠娟板信銀行內湖分行帳戶交易明細，本院卷6第142頁</t>
    <phoneticPr fontId="19" type="noConversion"/>
  </si>
  <si>
    <t>蔡惠娟板信銀行內湖分行帳戶交易明細，本院卷6第142頁</t>
  </si>
  <si>
    <t>101/05/11</t>
    <phoneticPr fontId="19" type="noConversion"/>
  </si>
  <si>
    <t>101/05/11</t>
    <phoneticPr fontId="19" type="noConversion"/>
  </si>
  <si>
    <t>101/05/11</t>
    <phoneticPr fontId="19" type="noConversion"/>
  </si>
  <si>
    <t>101/05/14</t>
    <phoneticPr fontId="19" type="noConversion"/>
  </si>
  <si>
    <t>蔡惠娟板信銀行內湖分行帳戶交易明細，本院卷6第143頁</t>
    <phoneticPr fontId="19" type="noConversion"/>
  </si>
  <si>
    <t>蔡惠娟板信銀行內湖分行帳戶交易明細，本院卷6第143頁</t>
  </si>
  <si>
    <t>蔡惠娟板信銀行內湖分行帳戶交易明細，本院卷6第144頁</t>
    <phoneticPr fontId="19" type="noConversion"/>
  </si>
  <si>
    <t>101/05/21</t>
    <phoneticPr fontId="19" type="noConversion"/>
  </si>
  <si>
    <t>蔡惠娟板信銀行內湖分行帳戶交易明細，本院卷6第145頁</t>
    <phoneticPr fontId="19" type="noConversion"/>
  </si>
  <si>
    <t>蔡惠娟板信銀行內湖分行帳戶交易明細，本院卷6第145頁</t>
  </si>
  <si>
    <t>101/05/21</t>
    <phoneticPr fontId="19" type="noConversion"/>
  </si>
  <si>
    <t>101/05/21</t>
    <phoneticPr fontId="19" type="noConversion"/>
  </si>
  <si>
    <t>蔡惠娟板信銀行內湖分行帳戶交易明細，本院卷6第146頁</t>
    <phoneticPr fontId="19" type="noConversion"/>
  </si>
  <si>
    <t>蔡惠娟板信銀行內湖分行帳戶交易明細，本院卷6第146頁</t>
  </si>
  <si>
    <t>101/05/23</t>
    <phoneticPr fontId="19" type="noConversion"/>
  </si>
  <si>
    <t>101/05/23</t>
  </si>
  <si>
    <t>101/05/24</t>
  </si>
  <si>
    <t>101/05/25</t>
    <phoneticPr fontId="19" type="noConversion"/>
  </si>
  <si>
    <t>蔡惠娟板信銀行內湖分行帳戶交易明細，本院卷6第147頁</t>
    <phoneticPr fontId="19" type="noConversion"/>
  </si>
  <si>
    <t>蔡惠娟板信銀行內湖分行帳戶交易明細，本院卷6第147頁</t>
  </si>
  <si>
    <t>101/05/28</t>
    <phoneticPr fontId="19" type="noConversion"/>
  </si>
  <si>
    <t>101/05/28</t>
    <phoneticPr fontId="19" type="noConversion"/>
  </si>
  <si>
    <t>101/05/28</t>
    <phoneticPr fontId="19" type="noConversion"/>
  </si>
  <si>
    <t>蔡惠娟板信銀行內湖分行帳戶交易明細，本院卷6第148頁</t>
    <phoneticPr fontId="19" type="noConversion"/>
  </si>
  <si>
    <t>蔡惠娟板信銀行內湖分行帳戶交易明細，本院卷6第148頁</t>
  </si>
  <si>
    <t>蔡惠娟板信銀行內湖分行帳戶交易明細，本院卷6第149頁</t>
    <phoneticPr fontId="19" type="noConversion"/>
  </si>
  <si>
    <t>蔡惠娟板信銀行內湖分行帳戶交易明細，本院卷6第149頁</t>
  </si>
  <si>
    <t>蔡惠娟板信銀行內湖分行帳戶交易明細，本院卷6第149頁</t>
    <phoneticPr fontId="19" type="noConversion"/>
  </si>
  <si>
    <t>101/06/04</t>
    <phoneticPr fontId="19" type="noConversion"/>
  </si>
  <si>
    <t>蔡惠娟板信銀行內湖分行帳戶交易明細，本院卷6第150頁</t>
    <phoneticPr fontId="19" type="noConversion"/>
  </si>
  <si>
    <t>蔡惠娟板信銀行內湖分行帳戶交易明細，本院卷6第150頁</t>
  </si>
  <si>
    <t>101/06/04</t>
    <phoneticPr fontId="19" type="noConversion"/>
  </si>
  <si>
    <t>蔡惠娟板信銀行內湖分行帳戶交易明細，本院卷6第151頁</t>
    <phoneticPr fontId="19" type="noConversion"/>
  </si>
  <si>
    <t>蔡惠娟板信銀行內湖分行帳戶交易明細，本院卷6第151頁</t>
  </si>
  <si>
    <t>蔡惠娟板信銀行內湖分行帳戶交易明細，本院卷6第152頁</t>
    <phoneticPr fontId="19" type="noConversion"/>
  </si>
  <si>
    <t>101/06/11</t>
    <phoneticPr fontId="19" type="noConversion"/>
  </si>
  <si>
    <t>蔡惠娟板信銀行內湖分行帳戶交易明細，本院卷6第152頁</t>
  </si>
  <si>
    <t>蔡惠娟板信銀行內湖分行帳戶交易明細，本院卷6第153頁</t>
    <phoneticPr fontId="19" type="noConversion"/>
  </si>
  <si>
    <t>蔡惠娟板信銀行內湖分行帳戶交易明細，本院卷6第153頁</t>
  </si>
  <si>
    <t>101/06/13</t>
    <phoneticPr fontId="19" type="noConversion"/>
  </si>
  <si>
    <t>101/06/15</t>
    <phoneticPr fontId="19" type="noConversion"/>
  </si>
  <si>
    <t>蔡惠娟板信銀行內湖分行帳戶交易明細，本院卷6第154頁</t>
    <phoneticPr fontId="19" type="noConversion"/>
  </si>
  <si>
    <t>蔡惠娟板信銀行內湖分行帳戶交易明細，本院卷6第154頁</t>
  </si>
  <si>
    <t>101/06/18</t>
    <phoneticPr fontId="19" type="noConversion"/>
  </si>
  <si>
    <t>蔡惠娟板信銀行內湖分行帳戶交易明細，本院卷6第155頁</t>
    <phoneticPr fontId="19" type="noConversion"/>
  </si>
  <si>
    <t>蔡惠娟板信銀行內湖分行帳戶交易明細，本院卷6第155頁</t>
  </si>
  <si>
    <t>蔡惠娟板信銀行內湖分行帳戶交易明細，本院卷6第156頁</t>
    <phoneticPr fontId="19" type="noConversion"/>
  </si>
  <si>
    <t>蔡惠娟板信銀行內湖分行帳戶交易明細，本院卷6第156頁</t>
  </si>
  <si>
    <t>蔡惠娟板信銀行內湖分行帳戶交易明細，本院卷6第157頁</t>
    <phoneticPr fontId="19" type="noConversion"/>
  </si>
  <si>
    <t>蔡惠娟板信銀行內湖分行帳戶交易明細，本院卷6第157頁</t>
  </si>
  <si>
    <t>101/06/25</t>
    <phoneticPr fontId="19" type="noConversion"/>
  </si>
  <si>
    <t>蔡惠娟板信銀行內湖分行帳戶交易明細，本院卷6第158頁</t>
    <phoneticPr fontId="19" type="noConversion"/>
  </si>
  <si>
    <t>蔡惠娟板信銀行內湖分行帳戶交易明細，本院卷6第158頁</t>
  </si>
  <si>
    <t>蔡惠娟板信銀行內湖分行帳戶交易明細，本院卷6第159頁</t>
    <phoneticPr fontId="19" type="noConversion"/>
  </si>
  <si>
    <t>蔡惠娟板信銀行內湖分行帳戶交易明細，本院卷6第159頁</t>
  </si>
  <si>
    <t>101/07/02</t>
    <phoneticPr fontId="19" type="noConversion"/>
  </si>
  <si>
    <t>蔡惠娟板信銀行內湖分行帳戶交易明細，本院卷6第160頁</t>
    <phoneticPr fontId="19" type="noConversion"/>
  </si>
  <si>
    <t>蔡惠娟板信銀行內湖分行帳戶交易明細，本院卷6第160頁</t>
  </si>
  <si>
    <t>蔡惠娟板信銀行內湖分行帳戶交易明細，本院卷6第161頁</t>
    <phoneticPr fontId="19" type="noConversion"/>
  </si>
  <si>
    <t>蔡惠娟板信銀行內湖分行帳戶交易明細，本院卷6第161頁</t>
  </si>
  <si>
    <t>蔡惠娟板信銀行內湖分行帳戶交易明細，本院卷6第162頁</t>
    <phoneticPr fontId="19" type="noConversion"/>
  </si>
  <si>
    <t>蔡惠娟板信銀行內湖分行帳戶交易明細，本院卷6第162頁</t>
  </si>
  <si>
    <t>101/07/05</t>
  </si>
  <si>
    <t>101/07/06</t>
  </si>
  <si>
    <t>蔡惠娟板信銀行內湖分行帳戶交易明細，本院卷6第163頁</t>
    <phoneticPr fontId="19" type="noConversion"/>
  </si>
  <si>
    <t>101/07/10</t>
  </si>
  <si>
    <t>蔡惠娟板信銀行內湖分行帳戶交易明細，本院卷6第163頁</t>
  </si>
  <si>
    <t>101/07/12</t>
  </si>
  <si>
    <t>101/07/16</t>
    <phoneticPr fontId="19" type="noConversion"/>
  </si>
  <si>
    <t>蔡惠娟板信銀行內湖分行帳戶交易明細，本院卷6第164頁</t>
    <phoneticPr fontId="19" type="noConversion"/>
  </si>
  <si>
    <t>101/07/16</t>
    <phoneticPr fontId="19" type="noConversion"/>
  </si>
  <si>
    <t>蔡惠娟板信銀行內湖分行帳戶交易明細，本院卷6第164頁</t>
  </si>
  <si>
    <t>101/07/16</t>
    <phoneticPr fontId="19" type="noConversion"/>
  </si>
  <si>
    <t>101/07/16</t>
    <phoneticPr fontId="19" type="noConversion"/>
  </si>
  <si>
    <t>蔡惠娟板信銀行內湖分行帳戶交易明細，本院卷6第165頁</t>
    <phoneticPr fontId="19" type="noConversion"/>
  </si>
  <si>
    <t>蔡惠娟板信銀行內湖分行帳戶交易明細，本院卷6第165頁</t>
  </si>
  <si>
    <t>蔡惠娟板信銀行內湖分行帳戶交易明細，本院卷6第165頁</t>
    <phoneticPr fontId="19" type="noConversion"/>
  </si>
  <si>
    <t>蔡惠娟板信銀行內湖分行帳戶交易明細，本院卷6第166頁</t>
    <phoneticPr fontId="19" type="noConversion"/>
  </si>
  <si>
    <t>蔡惠娟板信銀行內湖分行帳戶交易明細，本院卷6第166頁</t>
  </si>
  <si>
    <t>101/07/17</t>
    <phoneticPr fontId="19" type="noConversion"/>
  </si>
  <si>
    <t>蔡惠娟板信銀行內湖分行帳戶交易明細，本院卷6第167頁</t>
    <phoneticPr fontId="19" type="noConversion"/>
  </si>
  <si>
    <t>101/07/23</t>
    <phoneticPr fontId="19" type="noConversion"/>
  </si>
  <si>
    <t>蔡惠娟板信銀行內湖分行帳戶交易明細，本院卷6第168頁</t>
    <phoneticPr fontId="19" type="noConversion"/>
  </si>
  <si>
    <t>蔡惠娟板信銀行內湖分行帳戶交易明細，本院卷6第168頁</t>
  </si>
  <si>
    <t>101/07/24</t>
    <phoneticPr fontId="19" type="noConversion"/>
  </si>
  <si>
    <t>蔡惠娟板信銀行內湖分行帳戶交易明細，本院卷6第169頁</t>
    <phoneticPr fontId="19" type="noConversion"/>
  </si>
  <si>
    <t>蔡惠娟板信銀行內湖分行帳戶交易明細，本院卷6第169頁</t>
  </si>
  <si>
    <t>101/07/25</t>
  </si>
  <si>
    <t>蔡惠娟板信銀行內湖分行帳戶交易明細，本院卷6第169頁</t>
    <phoneticPr fontId="19" type="noConversion"/>
  </si>
  <si>
    <t>101/07/30</t>
    <phoneticPr fontId="19" type="noConversion"/>
  </si>
  <si>
    <t>蔡惠娟板信銀行內湖分行帳戶交易明細，本院卷6第170頁</t>
    <phoneticPr fontId="19" type="noConversion"/>
  </si>
  <si>
    <t>101/07/30</t>
    <phoneticPr fontId="19" type="noConversion"/>
  </si>
  <si>
    <t>蔡惠娟板信銀行內湖分行帳戶交易明細，本院卷6第170頁</t>
  </si>
  <si>
    <t>101/07/30</t>
    <phoneticPr fontId="19" type="noConversion"/>
  </si>
  <si>
    <t>蔡惠娟板信銀行內湖分行帳戶交易明細，本院卷6第171頁</t>
    <phoneticPr fontId="19" type="noConversion"/>
  </si>
  <si>
    <t>蔡惠娟板信銀行內湖分行帳戶交易明細，本院卷6第171頁</t>
  </si>
  <si>
    <t>蔡惠娟板信銀行內湖分行帳戶交易明細，本院卷6第172頁</t>
    <phoneticPr fontId="19" type="noConversion"/>
  </si>
  <si>
    <t>蔡惠娟板信銀行內湖分行帳戶交易明細，本院卷6第172頁</t>
  </si>
  <si>
    <t>101/08/06</t>
    <phoneticPr fontId="19" type="noConversion"/>
  </si>
  <si>
    <t>蔡惠娟板信銀行內湖分行帳戶交易明細，本院卷6第173頁</t>
    <phoneticPr fontId="19" type="noConversion"/>
  </si>
  <si>
    <t>蔡惠娟板信銀行內湖分行帳戶交易明細，本院卷6第173頁</t>
  </si>
  <si>
    <t>蔡惠娟板信銀行內湖分行帳戶交易明細，本院卷6第174頁</t>
    <phoneticPr fontId="19" type="noConversion"/>
  </si>
  <si>
    <t>蔡惠娟板信銀行內湖分行帳戶交易明細，本院卷6第174頁</t>
  </si>
  <si>
    <t>101/08/13</t>
    <phoneticPr fontId="19" type="noConversion"/>
  </si>
  <si>
    <t>蔡惠娟板信銀行內湖分行帳戶交易明細，本院卷6第175頁</t>
    <phoneticPr fontId="19" type="noConversion"/>
  </si>
  <si>
    <t>蔡惠娟板信銀行內湖分行帳戶交易明細，本院卷6第175頁</t>
  </si>
  <si>
    <t>蔡惠娟板信銀行內湖分行帳戶交易明細，本院卷6第176頁</t>
    <phoneticPr fontId="19" type="noConversion"/>
  </si>
  <si>
    <t>蔡惠娟板信銀行內湖分行帳戶交易明細，本院卷6第176頁</t>
  </si>
  <si>
    <t>蔡惠娟板信銀行內湖分行帳戶交易明細，本院卷6第177頁</t>
    <phoneticPr fontId="19" type="noConversion"/>
  </si>
  <si>
    <t>蔡惠娟板信銀行內湖分行帳戶交易明細，本院卷6第177頁</t>
  </si>
  <si>
    <t>101/08/24</t>
    <phoneticPr fontId="19" type="noConversion"/>
  </si>
  <si>
    <t>蔡惠娟板信銀行內湖分行帳戶交易明細，本院卷6第178頁</t>
    <phoneticPr fontId="19" type="noConversion"/>
  </si>
  <si>
    <t>蔡惠娟板信銀行內湖分行帳戶交易明細，本院卷6第178頁</t>
  </si>
  <si>
    <t>101/08/27</t>
    <phoneticPr fontId="19" type="noConversion"/>
  </si>
  <si>
    <t>101/09/03</t>
    <phoneticPr fontId="19" type="noConversion"/>
  </si>
  <si>
    <t>蔡惠娟板信銀行內湖分行帳戶交易明細，本院卷6第180頁</t>
    <phoneticPr fontId="19" type="noConversion"/>
  </si>
  <si>
    <t>蔡惠娟板信銀行內湖分行帳戶交易明細，本院卷6第180頁</t>
  </si>
  <si>
    <t>蔡惠娟板信銀行內湖分行帳戶交易明細，本院卷6第181頁</t>
    <phoneticPr fontId="19" type="noConversion"/>
  </si>
  <si>
    <t>101/09/10</t>
    <phoneticPr fontId="19" type="noConversion"/>
  </si>
  <si>
    <t>蔡惠娟板信銀行內湖分行帳戶交易明細，本院卷6第182頁</t>
    <phoneticPr fontId="19" type="noConversion"/>
  </si>
  <si>
    <t>蔡惠娟板信銀行內湖分行帳戶交易明細，本院卷6第182頁</t>
  </si>
  <si>
    <t>蔡惠娟板信銀行內湖分行帳戶交易明細，本院卷6第183頁</t>
    <phoneticPr fontId="19" type="noConversion"/>
  </si>
  <si>
    <t>蔡惠娟板信銀行內湖分行帳戶交易明細，本院卷6第183頁</t>
  </si>
  <si>
    <t>101/09/17</t>
    <phoneticPr fontId="19" type="noConversion"/>
  </si>
  <si>
    <t>蔡惠娟板信銀行內湖分行帳戶交易明細，本院卷6第184頁</t>
    <phoneticPr fontId="19" type="noConversion"/>
  </si>
  <si>
    <t>蔡惠娟板信銀行內湖分行帳戶交易明細，本院卷6第184頁</t>
  </si>
  <si>
    <t>蔡惠娟板信銀行內湖分行帳戶交易明細，本院卷6第185頁</t>
    <phoneticPr fontId="19" type="noConversion"/>
  </si>
  <si>
    <t>蔡惠娟板信銀行內湖分行帳戶交易明細，本院卷6第185頁</t>
  </si>
  <si>
    <t>101/09/24</t>
    <phoneticPr fontId="19" type="noConversion"/>
  </si>
  <si>
    <t>蔡惠娟板信銀行內湖分行帳戶交易明細，本院卷6第186頁</t>
    <phoneticPr fontId="19" type="noConversion"/>
  </si>
  <si>
    <t>101/09/24</t>
    <phoneticPr fontId="19" type="noConversion"/>
  </si>
  <si>
    <t>蔡惠娟板信銀行內湖分行帳戶交易明細，本院卷6第186頁</t>
  </si>
  <si>
    <t>蔡惠娟板信銀行內湖分行帳戶交易明細，本院卷6第187頁</t>
    <phoneticPr fontId="19" type="noConversion"/>
  </si>
  <si>
    <t>蔡惠娟板信銀行內湖分行帳戶交易明細，本院卷6第187頁</t>
  </si>
  <si>
    <t>蔡惠娟板信銀行內湖分行帳戶交易明細，本院卷6第189頁</t>
    <phoneticPr fontId="19" type="noConversion"/>
  </si>
  <si>
    <t>蔡惠娟板信銀行內湖分行帳戶交易明細，本院卷6第189頁</t>
  </si>
  <si>
    <t>101/10/08</t>
    <phoneticPr fontId="19" type="noConversion"/>
  </si>
  <si>
    <t>蔡惠娟板信銀行內湖分行帳戶交易明細，本院卷6第190頁</t>
    <phoneticPr fontId="19" type="noConversion"/>
  </si>
  <si>
    <t>蔡惠娟板信銀行內湖分行帳戶交易明細，本院卷6第190頁</t>
  </si>
  <si>
    <t>101/10/11</t>
    <phoneticPr fontId="19" type="noConversion"/>
  </si>
  <si>
    <t>蔡惠娟板信銀行內湖分行帳戶交易明細，本院卷6第191頁</t>
    <phoneticPr fontId="19" type="noConversion"/>
  </si>
  <si>
    <t>蔡惠娟板信銀行內湖分行帳戶交易明細，本院卷6第191頁</t>
  </si>
  <si>
    <t>101/10/15</t>
    <phoneticPr fontId="19" type="noConversion"/>
  </si>
  <si>
    <t>101/10/15</t>
    <phoneticPr fontId="19" type="noConversion"/>
  </si>
  <si>
    <t>蔡惠娟板信銀行內湖分行帳戶交易明細，本院卷6第192頁</t>
    <phoneticPr fontId="19" type="noConversion"/>
  </si>
  <si>
    <t>蔡惠娟板信銀行內湖分行帳戶交易明細，本院卷6第192頁</t>
  </si>
  <si>
    <t>101/10/22</t>
    <phoneticPr fontId="19" type="noConversion"/>
  </si>
  <si>
    <t>蔡惠娟板信銀行內湖分行帳戶交易明細，本院卷6第193頁</t>
    <phoneticPr fontId="19" type="noConversion"/>
  </si>
  <si>
    <t>101/10/22</t>
    <phoneticPr fontId="19" type="noConversion"/>
  </si>
  <si>
    <t>蔡惠娟板信銀行內湖分行帳戶交易明細，本院卷6第193頁</t>
  </si>
  <si>
    <t>蔡惠娟板信銀行內湖分行帳戶交易明細，本院卷6第195頁</t>
    <phoneticPr fontId="19" type="noConversion"/>
  </si>
  <si>
    <t>101/11/12</t>
    <phoneticPr fontId="19" type="noConversion"/>
  </si>
  <si>
    <t>蔡惠娟板信銀行內湖分行帳戶交易明細，本院卷6第198頁</t>
    <phoneticPr fontId="19" type="noConversion"/>
  </si>
  <si>
    <t>蔡惠娟板信銀行內湖分行帳戶交易明細，本院卷6第200頁</t>
    <phoneticPr fontId="19" type="noConversion"/>
  </si>
  <si>
    <t>蔡惠娟板信銀行內湖分行帳戶交易明細，本院卷6第200頁</t>
  </si>
  <si>
    <t>蔡惠娟板信銀行內湖分行帳戶交易明細，本院卷6第203頁</t>
    <phoneticPr fontId="19" type="noConversion"/>
  </si>
  <si>
    <t>蔡惠娟板信銀行內湖分行帳戶交易明細，本院卷6第205頁</t>
    <phoneticPr fontId="19" type="noConversion"/>
  </si>
  <si>
    <t>蔡惠娟板信銀行內湖分行帳戶交易明細，本院卷6第207頁</t>
    <phoneticPr fontId="19" type="noConversion"/>
  </si>
  <si>
    <t>102/01/11</t>
    <phoneticPr fontId="19" type="noConversion"/>
  </si>
  <si>
    <t>蔡惠娟板信銀行內湖分行帳戶交易明細，A10卷第242頁反面</t>
    <phoneticPr fontId="19" type="noConversion"/>
  </si>
  <si>
    <t>102/01/21</t>
    <phoneticPr fontId="19" type="noConversion"/>
  </si>
  <si>
    <t>蔡惠娟板信銀行內湖分行帳戶交易明細，A10卷第243頁反面</t>
    <phoneticPr fontId="19" type="noConversion"/>
  </si>
  <si>
    <t>102/02/05</t>
    <phoneticPr fontId="19" type="noConversion"/>
  </si>
  <si>
    <t>蔡惠娟板信銀行內湖分行帳戶交易明細，A10卷第245頁</t>
    <phoneticPr fontId="19" type="noConversion"/>
  </si>
  <si>
    <t>102/02/08</t>
    <phoneticPr fontId="19" type="noConversion"/>
  </si>
  <si>
    <t>蔡惠娟板信銀行內湖分行帳戶交易明細，A10卷第245頁反面</t>
    <phoneticPr fontId="19" type="noConversion"/>
  </si>
  <si>
    <t>102/02/21</t>
    <phoneticPr fontId="19" type="noConversion"/>
  </si>
  <si>
    <t>蔡惠娟板信銀行內湖分行帳戶交易明細，A10卷第246頁反面</t>
    <phoneticPr fontId="19" type="noConversion"/>
  </si>
  <si>
    <t>日期</t>
    <phoneticPr fontId="2" type="noConversion"/>
  </si>
  <si>
    <t>匯出帳戶</t>
    <phoneticPr fontId="2" type="noConversion"/>
  </si>
  <si>
    <t>匯入帳戶</t>
    <phoneticPr fontId="2" type="noConversion"/>
  </si>
  <si>
    <t>資金
卷證出處</t>
    <phoneticPr fontId="2" type="noConversion"/>
  </si>
  <si>
    <t>月利率</t>
    <phoneticPr fontId="2" type="noConversion"/>
  </si>
  <si>
    <t>投資本金及利率卷證出處</t>
    <phoneticPr fontId="2" type="noConversion"/>
  </si>
  <si>
    <t>備註</t>
    <phoneticPr fontId="2" type="noConversion"/>
  </si>
  <si>
    <t>協議書及本票</t>
    <phoneticPr fontId="2" type="noConversion"/>
  </si>
  <si>
    <t>相關簡訊</t>
    <phoneticPr fontId="2" type="noConversion"/>
  </si>
  <si>
    <t>蔡惠娟板信銀行內湖分行帳戶交易明細，本院卷6第70頁</t>
    <phoneticPr fontId="2" type="noConversion"/>
  </si>
  <si>
    <t>2%-3%</t>
    <phoneticPr fontId="2" type="noConversion"/>
  </si>
  <si>
    <t>99年11月30日至102年7月30日止之利息金額為910000/本金100萬(詳附表2)</t>
    <phoneticPr fontId="2" type="noConversion"/>
  </si>
  <si>
    <t>已依蔡惠娟指示先扣除第1期投資利息</t>
    <phoneticPr fontId="2" type="noConversion"/>
  </si>
  <si>
    <t>曹珮華彰化銀行信義分行帳戶交易明細，本院卷12第105頁</t>
    <phoneticPr fontId="2" type="noConversion"/>
  </si>
  <si>
    <t>蔡惠娟板信銀行內湖分行帳戶交易明細，本院卷6第73頁</t>
    <phoneticPr fontId="2" type="noConversion"/>
  </si>
  <si>
    <t>99年12月24日至102年7月24日止之利息金額為900000/本金100萬(詳附表2)</t>
    <phoneticPr fontId="2" type="noConversion"/>
  </si>
  <si>
    <t>曹珮華彰化銀行信義分行帳戶交易明細，本院卷12第106頁</t>
    <phoneticPr fontId="2" type="noConversion"/>
  </si>
  <si>
    <t>蔡惠娟板信銀行內湖分行帳戶交易明細，本院卷6第75頁</t>
    <phoneticPr fontId="2" type="noConversion"/>
  </si>
  <si>
    <t>2%-3%</t>
    <phoneticPr fontId="2" type="noConversion"/>
  </si>
  <si>
    <t>100年1月26日起至102年6月26日止之利息金額為391500元/本金450000(詳表2)</t>
    <phoneticPr fontId="2" type="noConversion"/>
  </si>
  <si>
    <t>曹珮華彰化銀行信義分行帳戶交易明細，本院卷12第106頁</t>
    <phoneticPr fontId="2" type="noConversion"/>
  </si>
  <si>
    <t>蔡惠娟板信銀行內湖分行帳戶交易明細，本院卷6第77頁</t>
    <phoneticPr fontId="2" type="noConversion"/>
  </si>
  <si>
    <t>100年2月25日起至102年6月25日止之利息金額為1302000元/本金1550000(詳表2)</t>
    <phoneticPr fontId="2" type="noConversion"/>
  </si>
  <si>
    <t>曹珮華彰化銀行信義分行帳戶交易明細，本院卷12第107頁</t>
    <phoneticPr fontId="2" type="noConversion"/>
  </si>
  <si>
    <t>100/04/15</t>
    <phoneticPr fontId="2" type="noConversion"/>
  </si>
  <si>
    <t>蔡惠娟板信銀行內湖分行帳戶交易明細，本院卷6第81頁</t>
    <phoneticPr fontId="2" type="noConversion"/>
  </si>
  <si>
    <t>2%-3%</t>
    <phoneticPr fontId="2" type="noConversion"/>
  </si>
  <si>
    <t>100年4月15日起至102年7月15日止之利息金額為1620000元/本金2000000(詳表2)</t>
    <phoneticPr fontId="2" type="noConversion"/>
  </si>
  <si>
    <t>曹珮華彰化銀行信義分行帳戶交易明細，本院卷12第108頁</t>
    <phoneticPr fontId="2" type="noConversion"/>
  </si>
  <si>
    <t>蔡惠娟板信銀行內湖分行帳戶交易明細，本院卷6第86頁</t>
    <phoneticPr fontId="2" type="noConversion"/>
  </si>
  <si>
    <t>100年6月14日起至102年7月14日止之利息金額為375000元/本金500000(詳表2)</t>
    <phoneticPr fontId="2" type="noConversion"/>
  </si>
  <si>
    <t>蔡惠娟板信銀行內湖分行帳戶交易明細，本院卷6第91頁</t>
    <phoneticPr fontId="2" type="noConversion"/>
  </si>
  <si>
    <t>100年7月19日起至102年7月19日止之利息金額為216萬元/本金300萬元(詳表2)</t>
    <phoneticPr fontId="2" type="noConversion"/>
  </si>
  <si>
    <t>曹珮華花旗銀行土城分行帳戶交易明細，本院卷13第225頁</t>
    <phoneticPr fontId="2" type="noConversion"/>
  </si>
  <si>
    <t>蔡惠娟板信銀行內湖分行帳戶交易明細，本院卷6第91頁</t>
    <phoneticPr fontId="2" type="noConversion"/>
  </si>
  <si>
    <t>100年7月19日起至102年7月19日止之利息金額為72萬元/本金150萬元(詳表2)</t>
    <phoneticPr fontId="2" type="noConversion"/>
  </si>
  <si>
    <t>已依蔡惠娟指示先扣除投資利息</t>
    <phoneticPr fontId="2" type="noConversion"/>
  </si>
  <si>
    <t>曹珮華花旗銀行土城分行帳戶交易明細，本院卷13第225頁</t>
    <phoneticPr fontId="2" type="noConversion"/>
  </si>
  <si>
    <t>蔡惠娟板信銀行內湖分行帳戶交易明細，本院卷6第95頁</t>
    <phoneticPr fontId="2" type="noConversion"/>
  </si>
  <si>
    <t>18500/92500</t>
    <phoneticPr fontId="2" type="noConversion"/>
  </si>
  <si>
    <t>曹珮華花旗銀行土城分行帳戶交易明細，本院卷13第226頁</t>
    <phoneticPr fontId="2" type="noConversion"/>
  </si>
  <si>
    <t>蔡惠娟板信銀行
內湖分行帳戶交
易明細，本院卷
6第97頁</t>
    <phoneticPr fontId="2" type="noConversion"/>
  </si>
  <si>
    <t>曹珮華花旗銀行土城分行帳戶交易明細，本院卷13第226頁</t>
    <phoneticPr fontId="2" type="noConversion"/>
  </si>
  <si>
    <t>蔡惠娟板信銀行
內湖分行帳戶交
易明細，本院卷
6第100頁</t>
    <phoneticPr fontId="2" type="noConversion"/>
  </si>
  <si>
    <t>14000/700000</t>
    <phoneticPr fontId="2" type="noConversion"/>
  </si>
  <si>
    <t>曹珮華花旗銀行土城分行帳戶交易明細，本院卷13第227頁</t>
    <phoneticPr fontId="2" type="noConversion"/>
  </si>
  <si>
    <t>蔡惠娟板信銀行
內湖分行帳戶交
易明細，本院卷
6第100頁</t>
    <phoneticPr fontId="2" type="noConversion"/>
  </si>
  <si>
    <t>30000/1000000</t>
    <phoneticPr fontId="2" type="noConversion"/>
  </si>
  <si>
    <t>曹珮華花旗銀行土城分行帳戶交易明細，本院卷13第228頁</t>
    <phoneticPr fontId="2" type="noConversion"/>
  </si>
  <si>
    <t>蔡惠娟板信銀行
內湖分行帳戶交
易明細，本院卷
6第109頁</t>
    <phoneticPr fontId="2" type="noConversion"/>
  </si>
  <si>
    <t>曹珮華花旗銀行土城分行帳戶交易明細，本院卷13第229頁</t>
    <phoneticPr fontId="2" type="noConversion"/>
  </si>
  <si>
    <t>蔡惠娟板信銀行
內湖分行帳戶交
易明細，本院卷
6第110頁</t>
    <phoneticPr fontId="2" type="noConversion"/>
  </si>
  <si>
    <t>4000/200000</t>
    <phoneticPr fontId="2" type="noConversion"/>
  </si>
  <si>
    <t>曹珮華花旗銀行土城分行帳戶交易明細，本院卷13第229頁</t>
    <phoneticPr fontId="2" type="noConversion"/>
  </si>
  <si>
    <t>蔡惠娟板信銀行
內湖分行帳戶交
易明細，本院卷
6第113頁</t>
    <phoneticPr fontId="2" type="noConversion"/>
  </si>
  <si>
    <t>10380/519000</t>
    <phoneticPr fontId="2" type="noConversion"/>
  </si>
  <si>
    <t>曹珮華花旗銀行土城分行帳戶交易明細，本院卷13第230頁</t>
    <phoneticPr fontId="2" type="noConversion"/>
  </si>
  <si>
    <t>蔡惠娟板信銀行
內湖分行帳戶交
易明細，本院卷
6第125頁</t>
    <phoneticPr fontId="2" type="noConversion"/>
  </si>
  <si>
    <t>2.5%-5%</t>
    <phoneticPr fontId="2" type="noConversion"/>
  </si>
  <si>
    <t>101年3月01日起至102年5月31日止之利息金額為87萬元/本金120萬元(詳表2)</t>
    <phoneticPr fontId="2" type="noConversion"/>
  </si>
  <si>
    <t>曹珮華花旗銀行土城分行帳戶交易明細，本院卷13第232頁</t>
    <phoneticPr fontId="2" type="noConversion"/>
  </si>
  <si>
    <t>蔡惠娟板信銀行
內湖分行帳戶交
易明細，本院卷
6第126頁</t>
    <phoneticPr fontId="2" type="noConversion"/>
  </si>
  <si>
    <t>2%-5%</t>
    <phoneticPr fontId="2" type="noConversion"/>
  </si>
  <si>
    <t>101年3月01日起至102年6月30日止之利息金額為1027000元/本金130萬元(詳表2)</t>
    <phoneticPr fontId="2" type="noConversion"/>
  </si>
  <si>
    <t>蔡惠娟板信銀行
內湖分行帳戶交
易明細，本院卷
6第126頁</t>
    <phoneticPr fontId="2" type="noConversion"/>
  </si>
  <si>
    <t>101年3月03日起至102年7月3日止之利息金額為144000元/本金30萬元(詳表2)</t>
    <phoneticPr fontId="2" type="noConversion"/>
  </si>
  <si>
    <t>曹珮華花旗銀行土城分行帳戶交易明細，本院卷13第232頁</t>
    <phoneticPr fontId="2" type="noConversion"/>
  </si>
  <si>
    <t>蔡惠娟板信銀行
內湖分行帳戶交
易明細，本院卷
6第128頁</t>
    <phoneticPr fontId="2" type="noConversion"/>
  </si>
  <si>
    <t>曹珮華花旗銀行土城分行帳戶交易明細，本院卷13第233頁</t>
    <phoneticPr fontId="2" type="noConversion"/>
  </si>
  <si>
    <t>蔡惠娟板信銀行
內湖分行帳戶交
易明細，本院卷
6第130頁</t>
    <phoneticPr fontId="2" type="noConversion"/>
  </si>
  <si>
    <t>蔡惠娟板信銀行
內湖分行帳戶交
易明細，本院卷
6第132頁</t>
    <phoneticPr fontId="2" type="noConversion"/>
  </si>
  <si>
    <t>4000/200000</t>
    <phoneticPr fontId="2" type="noConversion"/>
  </si>
  <si>
    <t>曹珮華花旗銀行土城分行帳戶交易明細，本院卷13第234頁</t>
    <phoneticPr fontId="2" type="noConversion"/>
  </si>
  <si>
    <t>蔡惠娟板信銀行
內湖分行帳戶交
易明細，本院卷
6第134頁</t>
    <phoneticPr fontId="2" type="noConversion"/>
  </si>
  <si>
    <t>1940/97000</t>
    <phoneticPr fontId="2" type="noConversion"/>
  </si>
  <si>
    <t>曹珮華花旗銀行土城分行帳戶交易明細，本院卷13第234頁</t>
    <phoneticPr fontId="2" type="noConversion"/>
  </si>
  <si>
    <t>蔡惠娟板信銀行
內湖分行帳戶交
易明細，本院卷
6第140頁</t>
    <phoneticPr fontId="2" type="noConversion"/>
  </si>
  <si>
    <t>曹珮華花旗銀行土城分行帳戶交易明細，本院卷13第235頁</t>
    <phoneticPr fontId="2" type="noConversion"/>
  </si>
  <si>
    <t>蔡惠娟板信銀行
內湖分行帳戶交
易明細，本院卷
6第140頁</t>
    <phoneticPr fontId="2" type="noConversion"/>
  </si>
  <si>
    <t>3900/195000</t>
    <phoneticPr fontId="2" type="noConversion"/>
  </si>
  <si>
    <t>1950/97500</t>
    <phoneticPr fontId="2" type="noConversion"/>
  </si>
  <si>
    <t>蔡惠娟板信銀行
內湖分行帳戶交
易明細，本院卷
6第142頁</t>
    <phoneticPr fontId="2" type="noConversion"/>
  </si>
  <si>
    <t>1050/52500</t>
    <phoneticPr fontId="2" type="noConversion"/>
  </si>
  <si>
    <t>蔡惠娟板信銀行
內湖分行帳戶交
易明細，本院卷
6第146頁</t>
    <phoneticPr fontId="2" type="noConversion"/>
  </si>
  <si>
    <t>曹珮華花旗銀行土城分行帳戶交易明細，本院卷13第236頁</t>
    <phoneticPr fontId="2" type="noConversion"/>
  </si>
  <si>
    <t>蔡惠娟板信銀行
內湖分行帳戶交
易明細，本院卷
6第148頁</t>
    <phoneticPr fontId="2" type="noConversion"/>
  </si>
  <si>
    <t>8000/400000</t>
    <phoneticPr fontId="2" type="noConversion"/>
  </si>
  <si>
    <t>蔡惠娟板信銀行
內湖分行帳戶交
易明細，本院卷
6第154頁</t>
    <phoneticPr fontId="2" type="noConversion"/>
  </si>
  <si>
    <t>曹珮華花旗銀行土城分行帳戶交易明細，本院卷13第238頁</t>
    <phoneticPr fontId="2" type="noConversion"/>
  </si>
  <si>
    <t>蔡惠娟板信銀行
內湖分行帳戶交
易明細，本院卷
6第157頁</t>
    <phoneticPr fontId="2" type="noConversion"/>
  </si>
  <si>
    <t>1860/93000</t>
    <phoneticPr fontId="2" type="noConversion"/>
  </si>
  <si>
    <t>101/06/27</t>
    <phoneticPr fontId="2" type="noConversion"/>
  </si>
  <si>
    <t>蔡惠娟板信銀行
內湖分行帳戶交
易明細，本院卷
6第158頁</t>
    <phoneticPr fontId="2" type="noConversion"/>
  </si>
  <si>
    <t>曹珮華花旗銀行土城分行帳戶交易明細，本院卷13第238頁</t>
    <phoneticPr fontId="2" type="noConversion"/>
  </si>
  <si>
    <t>101/07/09</t>
    <phoneticPr fontId="2" type="noConversion"/>
  </si>
  <si>
    <t>蔡惠娟板信銀行
內湖分行帳戶交
易明細，本院卷
6第163頁</t>
    <phoneticPr fontId="2" type="noConversion"/>
  </si>
  <si>
    <t>曹珮華花旗銀行土城分行帳戶交易明細，本院卷13第239頁</t>
    <phoneticPr fontId="2" type="noConversion"/>
  </si>
  <si>
    <t>曹珮華花旗銀行土城分行帳戶交易明細，本院卷13第239頁</t>
    <phoneticPr fontId="2" type="noConversion"/>
  </si>
  <si>
    <t>101/07/24</t>
    <phoneticPr fontId="2" type="noConversion"/>
  </si>
  <si>
    <t>蔡惠娟板信銀行
內湖分行帳戶交
易明細，本院卷
6第169頁</t>
    <phoneticPr fontId="2" type="noConversion"/>
  </si>
  <si>
    <t>3840/192000</t>
    <phoneticPr fontId="2" type="noConversion"/>
  </si>
  <si>
    <t>101/07/30</t>
    <phoneticPr fontId="2" type="noConversion"/>
  </si>
  <si>
    <t>蔡惠娟板信銀行
內湖分行帳戶交
易明細，本院卷
6第170頁</t>
    <phoneticPr fontId="2" type="noConversion"/>
  </si>
  <si>
    <t>240</t>
    <phoneticPr fontId="2" type="noConversion"/>
  </si>
  <si>
    <t>曹珮華花旗銀行土城分行帳戶交易明細，本院卷13第240頁</t>
    <phoneticPr fontId="2" type="noConversion"/>
  </si>
  <si>
    <t>蔡惠娟板信銀行
內湖分行帳戶交
易明細，本院卷
6第173頁</t>
    <phoneticPr fontId="2" type="noConversion"/>
  </si>
  <si>
    <t>曹珮華花旗銀行土城分行帳戶交易明細，本院卷13第240頁</t>
    <phoneticPr fontId="2" type="noConversion"/>
  </si>
  <si>
    <t>101/08/27</t>
    <phoneticPr fontId="2" type="noConversion"/>
  </si>
  <si>
    <t>蔡惠娟板信銀行
內湖分行帳戶交
易明細，本院卷
6第179頁</t>
    <phoneticPr fontId="2" type="noConversion"/>
  </si>
  <si>
    <t>曹珮華花旗銀行土城分行帳戶交易明細，本院卷13第241頁</t>
    <phoneticPr fontId="2" type="noConversion"/>
  </si>
  <si>
    <t>101/08/30</t>
    <phoneticPr fontId="2" type="noConversion"/>
  </si>
  <si>
    <t>1900/95000</t>
    <phoneticPr fontId="2" type="noConversion"/>
  </si>
  <si>
    <t>曹珮華花旗銀行土城分行帳戶交易明細，本院卷13第242頁</t>
    <phoneticPr fontId="2" type="noConversion"/>
  </si>
  <si>
    <t>101/09/04</t>
    <phoneticPr fontId="2" type="noConversion"/>
  </si>
  <si>
    <t>蔡惠娟板信銀行
內湖分行帳戶交
易明細，本院卷
6第181頁</t>
    <phoneticPr fontId="2" type="noConversion"/>
  </si>
  <si>
    <t>曹珮華花旗銀行土城分行帳戶交易明細，本院卷13第242頁</t>
    <phoneticPr fontId="2" type="noConversion"/>
  </si>
  <si>
    <t>蔡惠娟板信銀行
內湖分行帳戶交
易明細，本院卷
6第184頁</t>
    <phoneticPr fontId="2" type="noConversion"/>
  </si>
  <si>
    <t>蔡惠娟板信銀行
內湖分行帳戶交
易明細，本院卷
6第187頁</t>
    <phoneticPr fontId="2" type="noConversion"/>
  </si>
  <si>
    <t>9700/485000</t>
    <phoneticPr fontId="2" type="noConversion"/>
  </si>
  <si>
    <t>曹珮華花旗銀行土城分行帳戶交易明細，本院卷13第243頁</t>
    <phoneticPr fontId="2" type="noConversion"/>
  </si>
  <si>
    <t>蔡惠娟板信銀行
內湖分行帳戶交
易明細，本院卷
6第188頁</t>
    <phoneticPr fontId="2" type="noConversion"/>
  </si>
  <si>
    <t>5740/287000</t>
    <phoneticPr fontId="2" type="noConversion"/>
  </si>
  <si>
    <t>蔡惠娟板信銀行
內湖分行帳戶交
易明細，本院卷
6第190頁</t>
    <phoneticPr fontId="2" type="noConversion"/>
  </si>
  <si>
    <t>曹珮華花旗銀行土城分行帳戶交易明細，本院卷13第243頁</t>
    <phoneticPr fontId="2" type="noConversion"/>
  </si>
  <si>
    <t>1940/97000</t>
    <phoneticPr fontId="2" type="noConversion"/>
  </si>
  <si>
    <t>曹珮華花旗銀行土城分行帳戶交易明細，本院卷13第243頁</t>
    <phoneticPr fontId="2" type="noConversion"/>
  </si>
  <si>
    <t>蔡惠娟板信銀行
內湖分行帳戶交
易明細，本院卷
6第192頁</t>
    <phoneticPr fontId="2" type="noConversion"/>
  </si>
  <si>
    <t>2900/145000</t>
    <phoneticPr fontId="2" type="noConversion"/>
  </si>
  <si>
    <t>曹珮華花旗銀行土城分行帳戶交易明細，本院卷13第244頁</t>
    <phoneticPr fontId="2" type="noConversion"/>
  </si>
  <si>
    <t>蔡惠娟板信銀行
內湖分行帳戶交
易明細，本院卷
6第195頁</t>
    <phoneticPr fontId="2" type="noConversion"/>
  </si>
  <si>
    <t>曹珮華花旗銀行土城分行帳戶交易明細，本院卷13第244頁</t>
    <phoneticPr fontId="2" type="noConversion"/>
  </si>
  <si>
    <t>蔡惠娟板信銀行
內湖分行帳戶交
易明細，本院卷
6第196頁</t>
    <phoneticPr fontId="2" type="noConversion"/>
  </si>
  <si>
    <t>1840/92000</t>
    <phoneticPr fontId="2" type="noConversion"/>
  </si>
  <si>
    <t>曹珮華花旗銀行土城分行帳戶交易明細，本院卷13第245頁</t>
    <phoneticPr fontId="2" type="noConversion"/>
  </si>
  <si>
    <t>蔡惠娟板信銀行
內湖分行帳戶交
易明細，本院卷
6第197頁</t>
    <phoneticPr fontId="2" type="noConversion"/>
  </si>
  <si>
    <t>1900/95000</t>
    <phoneticPr fontId="2" type="noConversion"/>
  </si>
  <si>
    <t>曹珮華花旗銀行土城分行帳戶交易明細，本院卷13第245頁</t>
    <phoneticPr fontId="2" type="noConversion"/>
  </si>
  <si>
    <t>蔡惠娟板信銀行
內湖分行帳戶交
易明細，本院卷
6第199頁</t>
    <phoneticPr fontId="2" type="noConversion"/>
  </si>
  <si>
    <t>5840/292000</t>
    <phoneticPr fontId="2" type="noConversion"/>
  </si>
  <si>
    <t>蔡惠娟板信銀行
內湖分行帳戶交
易明細，本院卷
6第203頁</t>
    <phoneticPr fontId="2" type="noConversion"/>
  </si>
  <si>
    <t>曹珮華花旗銀行土城分行帳戶交易明細，本院卷13第246頁</t>
    <phoneticPr fontId="2" type="noConversion"/>
  </si>
  <si>
    <t>蔡惠娟板信銀行
內湖分行帳戶交
易明細，本院卷
6第207頁</t>
    <phoneticPr fontId="2" type="noConversion"/>
  </si>
  <si>
    <t>曹珮華花旗銀行土城分行帳戶交易明細，本院卷13第247頁</t>
    <phoneticPr fontId="2" type="noConversion"/>
  </si>
  <si>
    <t>蔡惠娟板信銀行
內湖分行帳戶交
易明細，本院卷
6第208頁</t>
    <phoneticPr fontId="2" type="noConversion"/>
  </si>
  <si>
    <t>20540/1077000</t>
    <phoneticPr fontId="2" type="noConversion"/>
  </si>
  <si>
    <t>曹珮華花旗銀行土城分行帳戶交易明細，本院卷13第248頁</t>
    <phoneticPr fontId="2" type="noConversion"/>
  </si>
  <si>
    <t>蔡惠娟板信銀行
內湖分行帳戶交
易明細，A10卷
第242頁</t>
    <phoneticPr fontId="2" type="noConversion"/>
  </si>
  <si>
    <t>10000/500000</t>
    <phoneticPr fontId="2" type="noConversion"/>
  </si>
  <si>
    <t>曹珮華花旗銀行土城分行帳戶交易明細，本院卷13第248頁</t>
    <phoneticPr fontId="2" type="noConversion"/>
  </si>
  <si>
    <t>蔡惠娟板信銀行
內湖分行帳戶交
易明細，A10卷
第243頁</t>
    <phoneticPr fontId="2" type="noConversion"/>
  </si>
  <si>
    <t>曹珮華花旗銀行土城分行帳戶交易明細，本院卷13第249頁</t>
    <phoneticPr fontId="2" type="noConversion"/>
  </si>
  <si>
    <t>蔡惠娟板信銀行
內湖分行帳戶交
易明細，A10卷
第244頁</t>
    <phoneticPr fontId="2" type="noConversion"/>
  </si>
  <si>
    <t>曹珮華花旗銀行土城分行帳戶交易明細，本院卷13第249頁</t>
  </si>
  <si>
    <t>蔡惠娟板信銀行
內湖分行帳戶交
易明細，A10卷
第244頁反面</t>
    <phoneticPr fontId="2" type="noConversion"/>
  </si>
  <si>
    <t>6000/300000</t>
    <phoneticPr fontId="2" type="noConversion"/>
  </si>
  <si>
    <t>曹珮華花旗銀行土城分行帳戶交易明細，本院卷13第250頁</t>
    <phoneticPr fontId="2" type="noConversion"/>
  </si>
  <si>
    <t>蔡惠娟板信銀行
內湖分行帳戶交
易明細，A10卷
第247頁</t>
    <phoneticPr fontId="2" type="noConversion"/>
  </si>
  <si>
    <t>1930/96500</t>
    <phoneticPr fontId="2" type="noConversion"/>
  </si>
  <si>
    <t>曹珮華花旗銀行土城分行帳戶交易明細，本院卷13第251頁</t>
    <phoneticPr fontId="2" type="noConversion"/>
  </si>
  <si>
    <t>970/48500</t>
    <phoneticPr fontId="2" type="noConversion"/>
  </si>
  <si>
    <t>曹珮華花旗銀行土城分行帳戶交易明細，本院卷13第251頁</t>
    <phoneticPr fontId="2" type="noConversion"/>
  </si>
  <si>
    <t>蔡惠娟板信銀行
內湖分行帳戶交
易明細，A10卷
第248頁反面</t>
    <phoneticPr fontId="2" type="noConversion"/>
  </si>
  <si>
    <t>曹珮華花旗銀行土城分行帳戶交易明細，本院卷13第251頁</t>
    <phoneticPr fontId="2" type="noConversion"/>
  </si>
  <si>
    <t>蔡惠娟板信銀行
內湖分行帳戶交
易明細，A10卷
第249頁反面</t>
    <phoneticPr fontId="2" type="noConversion"/>
  </si>
  <si>
    <t>2000/100000</t>
    <phoneticPr fontId="2" type="noConversion"/>
  </si>
  <si>
    <t>曹珮華花旗銀行土城分行帳戶交易明細，本院卷13第252頁</t>
    <phoneticPr fontId="2" type="noConversion"/>
  </si>
  <si>
    <t>蔡惠娟板信銀行
內湖分行帳戶交
易明細，A10卷
第251頁</t>
    <phoneticPr fontId="2" type="noConversion"/>
  </si>
  <si>
    <t>4200/210000</t>
    <phoneticPr fontId="2" type="noConversion"/>
  </si>
  <si>
    <t>曹珮華花旗銀行土城分行帳戶交易明細，本院卷13第253頁</t>
    <phoneticPr fontId="2" type="noConversion"/>
  </si>
  <si>
    <t>曹珮華花旗銀行土城分行帳戶交易明細，本院卷13第253頁</t>
    <phoneticPr fontId="2" type="noConversion"/>
  </si>
  <si>
    <t>蔡惠娟板信銀行
內湖分行帳戶交
易明細，A10卷
第251頁反面</t>
    <phoneticPr fontId="2" type="noConversion"/>
  </si>
  <si>
    <t>12600/630000</t>
    <phoneticPr fontId="2" type="noConversion"/>
  </si>
  <si>
    <t>蔡惠娟板信銀行
內湖分行帳戶交
易明細，A10卷
第252頁反面</t>
    <phoneticPr fontId="2" type="noConversion"/>
  </si>
  <si>
    <t>5500/275000</t>
    <phoneticPr fontId="2" type="noConversion"/>
  </si>
  <si>
    <t>曹珮華花旗銀行土城分行帳戶交易明細，本院卷13第254頁</t>
    <phoneticPr fontId="2" type="noConversion"/>
  </si>
  <si>
    <t>蔡惠娟板信銀行
內湖分行帳戶交
易明細，A10卷
第252頁反面</t>
    <phoneticPr fontId="2" type="noConversion"/>
  </si>
  <si>
    <t>曹珮華花旗銀行土城分行帳戶交易明細，本院卷13第254頁</t>
    <phoneticPr fontId="2" type="noConversion"/>
  </si>
  <si>
    <t>蔡惠娟板信銀行
內湖分行帳戶交
易明細，A10卷
第253頁</t>
    <phoneticPr fontId="2" type="noConversion"/>
  </si>
  <si>
    <t>編號</t>
    <phoneticPr fontId="2" type="noConversion"/>
  </si>
  <si>
    <t>匯出帳戶</t>
    <phoneticPr fontId="2" type="noConversion"/>
  </si>
  <si>
    <t>匯入帳戶</t>
    <phoneticPr fontId="2" type="noConversion"/>
  </si>
  <si>
    <t>備註</t>
    <phoneticPr fontId="2" type="noConversion"/>
  </si>
  <si>
    <t>099/12/21</t>
    <phoneticPr fontId="2" type="noConversion"/>
  </si>
  <si>
    <t>曹珮華花旗銀行土城分行帳戶交易明細</t>
    <phoneticPr fontId="2" type="noConversion"/>
  </si>
  <si>
    <t>本院卷13第221頁</t>
    <phoneticPr fontId="2" type="noConversion"/>
  </si>
  <si>
    <t>100/01/20</t>
    <phoneticPr fontId="2" type="noConversion"/>
  </si>
  <si>
    <t>本院卷13第222頁</t>
    <phoneticPr fontId="2" type="noConversion"/>
  </si>
  <si>
    <t>100/01/24</t>
    <phoneticPr fontId="2" type="noConversion"/>
  </si>
  <si>
    <t>100/01/26</t>
    <phoneticPr fontId="22" type="noConversion"/>
  </si>
  <si>
    <t>本院卷13第222頁</t>
  </si>
  <si>
    <t>100/02/21</t>
    <phoneticPr fontId="22" type="noConversion"/>
  </si>
  <si>
    <t>100/02/22</t>
    <phoneticPr fontId="22" type="noConversion"/>
  </si>
  <si>
    <t>曹珮華花旗銀行土城分行帳戶交易明細</t>
    <phoneticPr fontId="2" type="noConversion"/>
  </si>
  <si>
    <t>100/03/22</t>
    <phoneticPr fontId="22" type="noConversion"/>
  </si>
  <si>
    <t>本院卷13第223頁</t>
    <phoneticPr fontId="2" type="noConversion"/>
  </si>
  <si>
    <t>100/03/23</t>
    <phoneticPr fontId="2" type="noConversion"/>
  </si>
  <si>
    <t>本院卷13第223頁</t>
  </si>
  <si>
    <t>100/03/28</t>
    <phoneticPr fontId="22" type="noConversion"/>
  </si>
  <si>
    <t>100/04/20</t>
    <phoneticPr fontId="22" type="noConversion"/>
  </si>
  <si>
    <t>曹珮華花旗銀行土城分行帳戶交易明細</t>
  </si>
  <si>
    <t>100/04/25</t>
    <phoneticPr fontId="22" type="noConversion"/>
  </si>
  <si>
    <t>本院卷13第223頁</t>
    <phoneticPr fontId="2" type="noConversion"/>
  </si>
  <si>
    <t>100/04/27</t>
    <phoneticPr fontId="22" type="noConversion"/>
  </si>
  <si>
    <t>本院卷13第224頁</t>
    <phoneticPr fontId="2" type="noConversion"/>
  </si>
  <si>
    <t>100/05/12</t>
    <phoneticPr fontId="22" type="noConversion"/>
  </si>
  <si>
    <t>100/05/23</t>
    <phoneticPr fontId="22" type="noConversion"/>
  </si>
  <si>
    <t>本院卷13第224頁</t>
  </si>
  <si>
    <t>100/05/23</t>
    <phoneticPr fontId="22" type="noConversion"/>
  </si>
  <si>
    <t>100/05/26</t>
    <phoneticPr fontId="22" type="noConversion"/>
  </si>
  <si>
    <t>100/06/13</t>
    <phoneticPr fontId="22" type="noConversion"/>
  </si>
  <si>
    <t>100/06/23</t>
    <phoneticPr fontId="22" type="noConversion"/>
  </si>
  <si>
    <t>100/06/27</t>
    <phoneticPr fontId="22" type="noConversion"/>
  </si>
  <si>
    <t>100/07/13</t>
    <phoneticPr fontId="22" type="noConversion"/>
  </si>
  <si>
    <t>本院卷13第225頁</t>
    <phoneticPr fontId="2" type="noConversion"/>
  </si>
  <si>
    <t>100/07/25</t>
    <phoneticPr fontId="22" type="noConversion"/>
  </si>
  <si>
    <t>本院卷13第225頁</t>
    <phoneticPr fontId="2" type="noConversion"/>
  </si>
  <si>
    <t>100/08/15</t>
    <phoneticPr fontId="22" type="noConversion"/>
  </si>
  <si>
    <t>本院卷13第226頁</t>
    <phoneticPr fontId="2" type="noConversion"/>
  </si>
  <si>
    <t>100/08/23</t>
    <phoneticPr fontId="22" type="noConversion"/>
  </si>
  <si>
    <t>100/09/13</t>
    <phoneticPr fontId="22" type="noConversion"/>
  </si>
  <si>
    <t>100/09/22</t>
    <phoneticPr fontId="22" type="noConversion"/>
  </si>
  <si>
    <t>本院卷13第227頁</t>
    <phoneticPr fontId="2" type="noConversion"/>
  </si>
  <si>
    <t>100/09/22</t>
    <phoneticPr fontId="22" type="noConversion"/>
  </si>
  <si>
    <t>100/10/11</t>
    <phoneticPr fontId="22" type="noConversion"/>
  </si>
  <si>
    <t>本院卷13第228頁</t>
    <phoneticPr fontId="2" type="noConversion"/>
  </si>
  <si>
    <t>100/10/24</t>
    <phoneticPr fontId="22" type="noConversion"/>
  </si>
  <si>
    <t>本院卷13第228頁</t>
  </si>
  <si>
    <t>100/11/04</t>
    <phoneticPr fontId="22" type="noConversion"/>
  </si>
  <si>
    <t>100/11/14</t>
    <phoneticPr fontId="22" type="noConversion"/>
  </si>
  <si>
    <t>100/11/23</t>
    <phoneticPr fontId="22" type="noConversion"/>
  </si>
  <si>
    <t>本院卷13第229頁</t>
    <phoneticPr fontId="2" type="noConversion"/>
  </si>
  <si>
    <t>100/11/28</t>
    <phoneticPr fontId="22" type="noConversion"/>
  </si>
  <si>
    <t>本院卷13第229頁</t>
  </si>
  <si>
    <t>100/12/06</t>
    <phoneticPr fontId="22" type="noConversion"/>
  </si>
  <si>
    <t>100/12/14</t>
    <phoneticPr fontId="22" type="noConversion"/>
  </si>
  <si>
    <t>本院卷13第230頁</t>
    <phoneticPr fontId="2" type="noConversion"/>
  </si>
  <si>
    <t>100/12/26</t>
    <phoneticPr fontId="22" type="noConversion"/>
  </si>
  <si>
    <t>本院卷13第230頁</t>
  </si>
  <si>
    <t>101/01/03</t>
    <phoneticPr fontId="22" type="noConversion"/>
  </si>
  <si>
    <t>101/01/06</t>
    <phoneticPr fontId="22" type="noConversion"/>
  </si>
  <si>
    <t>101/01/09</t>
    <phoneticPr fontId="22" type="noConversion"/>
  </si>
  <si>
    <t>101/01/13</t>
    <phoneticPr fontId="22" type="noConversion"/>
  </si>
  <si>
    <t>本院卷13第231頁</t>
    <phoneticPr fontId="2" type="noConversion"/>
  </si>
  <si>
    <t>101/01/25</t>
    <phoneticPr fontId="22" type="noConversion"/>
  </si>
  <si>
    <t>本院卷13第231頁</t>
  </si>
  <si>
    <t>101/01/30</t>
    <phoneticPr fontId="22" type="noConversion"/>
  </si>
  <si>
    <t>101/02/03</t>
    <phoneticPr fontId="22" type="noConversion"/>
  </si>
  <si>
    <t>101/02/06</t>
    <phoneticPr fontId="22" type="noConversion"/>
  </si>
  <si>
    <t>101/02/08</t>
    <phoneticPr fontId="22" type="noConversion"/>
  </si>
  <si>
    <t>101/02/15</t>
    <phoneticPr fontId="22" type="noConversion"/>
  </si>
  <si>
    <t>101/02/23</t>
    <phoneticPr fontId="22" type="noConversion"/>
  </si>
  <si>
    <t>本院卷13第232頁</t>
    <phoneticPr fontId="2" type="noConversion"/>
  </si>
  <si>
    <t>101/03/03</t>
    <phoneticPr fontId="22" type="noConversion"/>
  </si>
  <si>
    <t>本院卷13第232頁</t>
  </si>
  <si>
    <t>101/03/03</t>
    <phoneticPr fontId="22" type="noConversion"/>
  </si>
  <si>
    <t>101/03/05</t>
    <phoneticPr fontId="22" type="noConversion"/>
  </si>
  <si>
    <t>101/03/08</t>
    <phoneticPr fontId="22" type="noConversion"/>
  </si>
  <si>
    <t>101/03/13</t>
    <phoneticPr fontId="2" type="noConversion"/>
  </si>
  <si>
    <t>本院卷13第233頁</t>
    <phoneticPr fontId="2" type="noConversion"/>
  </si>
  <si>
    <t>101/03/14</t>
    <phoneticPr fontId="2" type="noConversion"/>
  </si>
  <si>
    <t>本院卷13第233頁</t>
  </si>
  <si>
    <t>101/03/22</t>
    <phoneticPr fontId="2" type="noConversion"/>
  </si>
  <si>
    <t>101/03/27</t>
    <phoneticPr fontId="2" type="noConversion"/>
  </si>
  <si>
    <t>本院卷13第233頁</t>
    <phoneticPr fontId="2" type="noConversion"/>
  </si>
  <si>
    <t>101/03/29</t>
    <phoneticPr fontId="2" type="noConversion"/>
  </si>
  <si>
    <t>本院卷13第234頁</t>
  </si>
  <si>
    <t>101/03/29</t>
    <phoneticPr fontId="2" type="noConversion"/>
  </si>
  <si>
    <t>101/03/30</t>
    <phoneticPr fontId="2" type="noConversion"/>
  </si>
  <si>
    <t>101/04/05</t>
    <phoneticPr fontId="2" type="noConversion"/>
  </si>
  <si>
    <t>101/04/06</t>
    <phoneticPr fontId="2" type="noConversion"/>
  </si>
  <si>
    <t>101/04/09</t>
    <phoneticPr fontId="2" type="noConversion"/>
  </si>
  <si>
    <t>101/04/16</t>
    <phoneticPr fontId="2" type="noConversion"/>
  </si>
  <si>
    <t>本院卷13第234頁</t>
    <phoneticPr fontId="2" type="noConversion"/>
  </si>
  <si>
    <t>101/04/24</t>
    <phoneticPr fontId="2" type="noConversion"/>
  </si>
  <si>
    <t>本院卷13第235頁</t>
    <phoneticPr fontId="2" type="noConversion"/>
  </si>
  <si>
    <t>101/04/25</t>
    <phoneticPr fontId="2" type="noConversion"/>
  </si>
  <si>
    <t>本院卷13第235頁</t>
  </si>
  <si>
    <t>101/04/30</t>
    <phoneticPr fontId="2" type="noConversion"/>
  </si>
  <si>
    <t>101/05/04</t>
    <phoneticPr fontId="2" type="noConversion"/>
  </si>
  <si>
    <t>101/05/11</t>
    <phoneticPr fontId="2" type="noConversion"/>
  </si>
  <si>
    <t>本院卷13第236頁</t>
    <phoneticPr fontId="2" type="noConversion"/>
  </si>
  <si>
    <t>101/05/15</t>
    <phoneticPr fontId="2" type="noConversion"/>
  </si>
  <si>
    <t>本院卷13第236頁</t>
  </si>
  <si>
    <t>101/05/21</t>
    <phoneticPr fontId="2" type="noConversion"/>
  </si>
  <si>
    <t>101/05/25</t>
    <phoneticPr fontId="2" type="noConversion"/>
  </si>
  <si>
    <t>101/05/28</t>
    <phoneticPr fontId="2" type="noConversion"/>
  </si>
  <si>
    <t>101/05/28</t>
    <phoneticPr fontId="2" type="noConversion"/>
  </si>
  <si>
    <t>曹珮華花旗銀行土城分行帳戶交易明細</t>
    <phoneticPr fontId="2" type="noConversion"/>
  </si>
  <si>
    <t>101/05/28</t>
    <phoneticPr fontId="2" type="noConversion"/>
  </si>
  <si>
    <t>本院卷13第237頁</t>
    <phoneticPr fontId="2" type="noConversion"/>
  </si>
  <si>
    <t>本院卷13第237頁</t>
  </si>
  <si>
    <t>101/05/30</t>
    <phoneticPr fontId="2" type="noConversion"/>
  </si>
  <si>
    <t>101/05/30</t>
    <phoneticPr fontId="2" type="noConversion"/>
  </si>
  <si>
    <t>101/06/04</t>
    <phoneticPr fontId="22" type="noConversion"/>
  </si>
  <si>
    <t>101/06/04</t>
    <phoneticPr fontId="22" type="noConversion"/>
  </si>
  <si>
    <t>101/06/05</t>
    <phoneticPr fontId="22" type="noConversion"/>
  </si>
  <si>
    <t>101/06/08</t>
    <phoneticPr fontId="22" type="noConversion"/>
  </si>
  <si>
    <t>101/06/13</t>
    <phoneticPr fontId="22" type="noConversion"/>
  </si>
  <si>
    <t>本院卷13第238頁</t>
    <phoneticPr fontId="2" type="noConversion"/>
  </si>
  <si>
    <t>101/06/14</t>
    <phoneticPr fontId="22" type="noConversion"/>
  </si>
  <si>
    <t>本院卷13第238頁</t>
  </si>
  <si>
    <t>101/06/22</t>
    <phoneticPr fontId="22" type="noConversion"/>
  </si>
  <si>
    <t>101/06/25</t>
    <phoneticPr fontId="22" type="noConversion"/>
  </si>
  <si>
    <t>101/06/27</t>
    <phoneticPr fontId="22" type="noConversion"/>
  </si>
  <si>
    <t>101/06/28</t>
    <phoneticPr fontId="22" type="noConversion"/>
  </si>
  <si>
    <t>101/07/02</t>
    <phoneticPr fontId="22" type="noConversion"/>
  </si>
  <si>
    <t>101/07/02</t>
    <phoneticPr fontId="22" type="noConversion"/>
  </si>
  <si>
    <t>本院卷13第239頁</t>
    <phoneticPr fontId="2" type="noConversion"/>
  </si>
  <si>
    <t>101/07/06</t>
    <phoneticPr fontId="22" type="noConversion"/>
  </si>
  <si>
    <t>本院卷13第239頁</t>
  </si>
  <si>
    <t>101/07/09</t>
    <phoneticPr fontId="22" type="noConversion"/>
  </si>
  <si>
    <t>101/07/16</t>
    <phoneticPr fontId="22" type="noConversion"/>
  </si>
  <si>
    <t>101/07/23</t>
    <phoneticPr fontId="22" type="noConversion"/>
  </si>
  <si>
    <t>101/07/23</t>
    <phoneticPr fontId="22" type="noConversion"/>
  </si>
  <si>
    <t>101/07/24</t>
    <phoneticPr fontId="22" type="noConversion"/>
  </si>
  <si>
    <t>101/07/25</t>
    <phoneticPr fontId="22" type="noConversion"/>
  </si>
  <si>
    <t>本院卷13第240頁</t>
    <phoneticPr fontId="2" type="noConversion"/>
  </si>
  <si>
    <t>101/07/26</t>
    <phoneticPr fontId="22" type="noConversion"/>
  </si>
  <si>
    <t>本院卷13第240頁</t>
  </si>
  <si>
    <t>101/07/30</t>
    <phoneticPr fontId="22" type="noConversion"/>
  </si>
  <si>
    <t>101/07/30</t>
    <phoneticPr fontId="22" type="noConversion"/>
  </si>
  <si>
    <t>101/07/31</t>
    <phoneticPr fontId="22" type="noConversion"/>
  </si>
  <si>
    <t>101/08/06</t>
    <phoneticPr fontId="22" type="noConversion"/>
  </si>
  <si>
    <t>101/08/06</t>
    <phoneticPr fontId="22" type="noConversion"/>
  </si>
  <si>
    <t>101/08/09</t>
    <phoneticPr fontId="22" type="noConversion"/>
  </si>
  <si>
    <t>101/08/09</t>
    <phoneticPr fontId="22" type="noConversion"/>
  </si>
  <si>
    <t>101/08/15</t>
    <phoneticPr fontId="22" type="noConversion"/>
  </si>
  <si>
    <t>本院卷13第241頁</t>
    <phoneticPr fontId="2" type="noConversion"/>
  </si>
  <si>
    <t>101/08/16</t>
    <phoneticPr fontId="22" type="noConversion"/>
  </si>
  <si>
    <t>本院卷13第241頁</t>
  </si>
  <si>
    <t>101/08/23</t>
    <phoneticPr fontId="22" type="noConversion"/>
  </si>
  <si>
    <t>101/08/24</t>
    <phoneticPr fontId="22" type="noConversion"/>
  </si>
  <si>
    <t>101/08/27</t>
    <phoneticPr fontId="22" type="noConversion"/>
  </si>
  <si>
    <t>101/08/27</t>
    <phoneticPr fontId="22" type="noConversion"/>
  </si>
  <si>
    <t>101/08/28</t>
    <phoneticPr fontId="22" type="noConversion"/>
  </si>
  <si>
    <t>101/08/30</t>
    <phoneticPr fontId="22" type="noConversion"/>
  </si>
  <si>
    <t>101/08/30</t>
    <phoneticPr fontId="22" type="noConversion"/>
  </si>
  <si>
    <t>101/09/04</t>
    <phoneticPr fontId="22" type="noConversion"/>
  </si>
  <si>
    <t>本院卷13第242頁</t>
    <phoneticPr fontId="2" type="noConversion"/>
  </si>
  <si>
    <t>本院卷13第242頁</t>
  </si>
  <si>
    <t>101/09/10</t>
    <phoneticPr fontId="22" type="noConversion"/>
  </si>
  <si>
    <t>101/09/10</t>
    <phoneticPr fontId="22" type="noConversion"/>
  </si>
  <si>
    <t>101/09/14</t>
    <phoneticPr fontId="22" type="noConversion"/>
  </si>
  <si>
    <t>101/09/18</t>
    <phoneticPr fontId="22" type="noConversion"/>
  </si>
  <si>
    <t>本院卷13第243頁</t>
    <phoneticPr fontId="2" type="noConversion"/>
  </si>
  <si>
    <t>101/09/25</t>
    <phoneticPr fontId="22" type="noConversion"/>
  </si>
  <si>
    <t>本院卷13第243頁</t>
  </si>
  <si>
    <t>101/09/28</t>
    <phoneticPr fontId="22" type="noConversion"/>
  </si>
  <si>
    <t>101/10/01</t>
    <phoneticPr fontId="22" type="noConversion"/>
  </si>
  <si>
    <t>101/10/04</t>
    <phoneticPr fontId="22" type="noConversion"/>
  </si>
  <si>
    <t>101/10/05</t>
    <phoneticPr fontId="22" type="noConversion"/>
  </si>
  <si>
    <t>101/10/08</t>
    <phoneticPr fontId="22" type="noConversion"/>
  </si>
  <si>
    <t>101/10/08</t>
    <phoneticPr fontId="22" type="noConversion"/>
  </si>
  <si>
    <t>101/10/15</t>
    <phoneticPr fontId="22" type="noConversion"/>
  </si>
  <si>
    <t>本院卷13第244頁</t>
    <phoneticPr fontId="2" type="noConversion"/>
  </si>
  <si>
    <t>101/10/24</t>
    <phoneticPr fontId="22" type="noConversion"/>
  </si>
  <si>
    <t>本院卷13第244頁</t>
  </si>
  <si>
    <t>101/10/29</t>
    <phoneticPr fontId="22" type="noConversion"/>
  </si>
  <si>
    <t>101/10/30</t>
    <phoneticPr fontId="22" type="noConversion"/>
  </si>
  <si>
    <t>101/10/31</t>
    <phoneticPr fontId="22" type="noConversion"/>
  </si>
  <si>
    <t>101/11/05</t>
    <phoneticPr fontId="22" type="noConversion"/>
  </si>
  <si>
    <t>本院卷13第245頁</t>
    <phoneticPr fontId="2" type="noConversion"/>
  </si>
  <si>
    <t>本院卷13第245頁</t>
  </si>
  <si>
    <t>101/11/08</t>
    <phoneticPr fontId="2" type="noConversion"/>
  </si>
  <si>
    <t>101/11/15</t>
    <phoneticPr fontId="22" type="noConversion"/>
  </si>
  <si>
    <t>101/11/19</t>
    <phoneticPr fontId="22" type="noConversion"/>
  </si>
  <si>
    <t>101/11/23</t>
    <phoneticPr fontId="22" type="noConversion"/>
  </si>
  <si>
    <t>本院卷13第246頁</t>
    <phoneticPr fontId="2" type="noConversion"/>
  </si>
  <si>
    <t>101/11/26</t>
    <phoneticPr fontId="22" type="noConversion"/>
  </si>
  <si>
    <t>本院卷13第246頁</t>
  </si>
  <si>
    <t>101/11/28</t>
    <phoneticPr fontId="22" type="noConversion"/>
  </si>
  <si>
    <t>101/11/30</t>
    <phoneticPr fontId="22" type="noConversion"/>
  </si>
  <si>
    <t>101/12/03</t>
    <phoneticPr fontId="22" type="noConversion"/>
  </si>
  <si>
    <t>101/12/10</t>
    <phoneticPr fontId="22" type="noConversion"/>
  </si>
  <si>
    <t>本院卷13第247頁</t>
    <phoneticPr fontId="2" type="noConversion"/>
  </si>
  <si>
    <t>101/12/17</t>
    <phoneticPr fontId="22" type="noConversion"/>
  </si>
  <si>
    <t>本院卷13第247頁</t>
  </si>
  <si>
    <t>101/12/24</t>
    <phoneticPr fontId="22" type="noConversion"/>
  </si>
  <si>
    <t>102/01/04</t>
    <phoneticPr fontId="2" type="noConversion"/>
  </si>
  <si>
    <t>本院卷13第248頁</t>
    <phoneticPr fontId="2" type="noConversion"/>
  </si>
  <si>
    <t>102/01/07</t>
    <phoneticPr fontId="22" type="noConversion"/>
  </si>
  <si>
    <t>本院卷13第248頁</t>
  </si>
  <si>
    <t>102/01/08</t>
    <phoneticPr fontId="22" type="noConversion"/>
  </si>
  <si>
    <t>102/01/15</t>
    <phoneticPr fontId="22" type="noConversion"/>
  </si>
  <si>
    <t>本院卷13第249頁</t>
    <phoneticPr fontId="2" type="noConversion"/>
  </si>
  <si>
    <t>102/01/25</t>
    <phoneticPr fontId="22" type="noConversion"/>
  </si>
  <si>
    <t>本院卷13第249頁</t>
  </si>
  <si>
    <t>102/01/25</t>
    <phoneticPr fontId="22" type="noConversion"/>
  </si>
  <si>
    <t>102/01/28</t>
    <phoneticPr fontId="22" type="noConversion"/>
  </si>
  <si>
    <t>102/01/30</t>
    <phoneticPr fontId="22" type="noConversion"/>
  </si>
  <si>
    <t>102/02/04</t>
    <phoneticPr fontId="22" type="noConversion"/>
  </si>
  <si>
    <t>本院卷13第250頁</t>
    <phoneticPr fontId="2" type="noConversion"/>
  </si>
  <si>
    <t>102/02/06</t>
    <phoneticPr fontId="22" type="noConversion"/>
  </si>
  <si>
    <t>本院卷13第250頁</t>
  </si>
  <si>
    <t>102/02/06</t>
    <phoneticPr fontId="22" type="noConversion"/>
  </si>
  <si>
    <t>102/02/08</t>
    <phoneticPr fontId="22" type="noConversion"/>
  </si>
  <si>
    <t>102/02/18</t>
    <phoneticPr fontId="22" type="noConversion"/>
  </si>
  <si>
    <t>102/02/25</t>
    <phoneticPr fontId="22" type="noConversion"/>
  </si>
  <si>
    <t>102/02/26</t>
    <phoneticPr fontId="2" type="noConversion"/>
  </si>
  <si>
    <t>102/03/01</t>
    <phoneticPr fontId="22" type="noConversion"/>
  </si>
  <si>
    <t>本院卷13第251頁</t>
    <phoneticPr fontId="2" type="noConversion"/>
  </si>
  <si>
    <t>102/03/04</t>
    <phoneticPr fontId="22" type="noConversion"/>
  </si>
  <si>
    <t>本院卷13第251頁</t>
  </si>
  <si>
    <t>102/03/04</t>
    <phoneticPr fontId="2" type="noConversion"/>
  </si>
  <si>
    <t>102/03/06</t>
    <phoneticPr fontId="22" type="noConversion"/>
  </si>
  <si>
    <t>102/03/08</t>
    <phoneticPr fontId="22" type="noConversion"/>
  </si>
  <si>
    <t>102/03/11</t>
    <phoneticPr fontId="22" type="noConversion"/>
  </si>
  <si>
    <t>102/03/18</t>
    <phoneticPr fontId="22" type="noConversion"/>
  </si>
  <si>
    <t>本院卷13第252頁</t>
    <phoneticPr fontId="2" type="noConversion"/>
  </si>
  <si>
    <t>本院卷13第252頁</t>
    <phoneticPr fontId="2" type="noConversion"/>
  </si>
  <si>
    <t>102/03/21</t>
    <phoneticPr fontId="22" type="noConversion"/>
  </si>
  <si>
    <t>本院卷13第252頁</t>
  </si>
  <si>
    <t>102/03/28</t>
    <phoneticPr fontId="22" type="noConversion"/>
  </si>
  <si>
    <t>102/03/29</t>
    <phoneticPr fontId="22" type="noConversion"/>
  </si>
  <si>
    <t>102/04/01</t>
    <phoneticPr fontId="22" type="noConversion"/>
  </si>
  <si>
    <t>曹珮華花旗銀行土城分行帳戶交易明細</t>
    <phoneticPr fontId="2" type="noConversion"/>
  </si>
  <si>
    <t>102/04/08</t>
    <phoneticPr fontId="22" type="noConversion"/>
  </si>
  <si>
    <t>本院卷13第253頁</t>
    <phoneticPr fontId="2" type="noConversion"/>
  </si>
  <si>
    <t>本院卷13第253頁</t>
    <phoneticPr fontId="2" type="noConversion"/>
  </si>
  <si>
    <t>102/04/08</t>
    <phoneticPr fontId="22" type="noConversion"/>
  </si>
  <si>
    <t>102/04/09</t>
    <phoneticPr fontId="22" type="noConversion"/>
  </si>
  <si>
    <t>102/04/16</t>
    <phoneticPr fontId="22" type="noConversion"/>
  </si>
  <si>
    <t>本院卷13第254頁</t>
    <phoneticPr fontId="2" type="noConversion"/>
  </si>
  <si>
    <t>102/04/22</t>
    <phoneticPr fontId="22" type="noConversion"/>
  </si>
  <si>
    <t>本院卷13第254頁</t>
    <phoneticPr fontId="2" type="noConversion"/>
  </si>
  <si>
    <t>102/04/25</t>
    <phoneticPr fontId="22" type="noConversion"/>
  </si>
  <si>
    <t>102/04/26</t>
    <phoneticPr fontId="22" type="noConversion"/>
  </si>
  <si>
    <t>本院卷13第255頁</t>
    <phoneticPr fontId="2" type="noConversion"/>
  </si>
  <si>
    <t>102/04/29</t>
    <phoneticPr fontId="22" type="noConversion"/>
  </si>
  <si>
    <t>本院卷13第255頁</t>
  </si>
  <si>
    <t>102/04/30</t>
    <phoneticPr fontId="22" type="noConversion"/>
  </si>
  <si>
    <t>102/05/07</t>
    <phoneticPr fontId="22" type="noConversion"/>
  </si>
  <si>
    <t>102/05/10</t>
    <phoneticPr fontId="22" type="noConversion"/>
  </si>
  <si>
    <t>102/05/13</t>
    <phoneticPr fontId="22" type="noConversion"/>
  </si>
  <si>
    <t>本院卷13第256頁</t>
    <phoneticPr fontId="2" type="noConversion"/>
  </si>
  <si>
    <t>102/05/13</t>
    <phoneticPr fontId="22" type="noConversion"/>
  </si>
  <si>
    <t>本院卷13第256頁</t>
  </si>
  <si>
    <t>102/05/14</t>
    <phoneticPr fontId="22" type="noConversion"/>
  </si>
  <si>
    <t>102/05/15</t>
    <phoneticPr fontId="22" type="noConversion"/>
  </si>
  <si>
    <t>102/05/21</t>
    <phoneticPr fontId="22" type="noConversion"/>
  </si>
  <si>
    <t>102/05/22</t>
    <phoneticPr fontId="22" type="noConversion"/>
  </si>
  <si>
    <t>102/05/23</t>
    <phoneticPr fontId="22" type="noConversion"/>
  </si>
  <si>
    <t>102/05/27</t>
    <phoneticPr fontId="22" type="noConversion"/>
  </si>
  <si>
    <t>102/05/28</t>
    <phoneticPr fontId="22" type="noConversion"/>
  </si>
  <si>
    <t>本院卷13第257頁</t>
    <phoneticPr fontId="2" type="noConversion"/>
  </si>
  <si>
    <t>102/05/28</t>
    <phoneticPr fontId="22" type="noConversion"/>
  </si>
  <si>
    <t>本院卷13第257頁</t>
  </si>
  <si>
    <t>102/05/30</t>
    <phoneticPr fontId="22" type="noConversion"/>
  </si>
  <si>
    <t>102/05/31</t>
    <phoneticPr fontId="22" type="noConversion"/>
  </si>
  <si>
    <t>102/06/05</t>
    <phoneticPr fontId="22" type="noConversion"/>
  </si>
  <si>
    <t>102/06/06</t>
    <phoneticPr fontId="2" type="noConversion"/>
  </si>
  <si>
    <t>102/06/06</t>
    <phoneticPr fontId="22" type="noConversion"/>
  </si>
  <si>
    <t>102/06/07</t>
    <phoneticPr fontId="22" type="noConversion"/>
  </si>
  <si>
    <t>102/06/10</t>
    <phoneticPr fontId="22" type="noConversion"/>
  </si>
  <si>
    <t>102/06/11</t>
    <phoneticPr fontId="22" type="noConversion"/>
  </si>
  <si>
    <t>102/06/17</t>
    <phoneticPr fontId="22" type="noConversion"/>
  </si>
  <si>
    <t>102/06/24</t>
    <phoneticPr fontId="22" type="noConversion"/>
  </si>
  <si>
    <t>本院卷13第258頁</t>
    <phoneticPr fontId="2" type="noConversion"/>
  </si>
  <si>
    <t>102/06/24</t>
    <phoneticPr fontId="22" type="noConversion"/>
  </si>
  <si>
    <t>本院卷13第258頁</t>
  </si>
  <si>
    <t>102/06/28</t>
    <phoneticPr fontId="22" type="noConversion"/>
  </si>
  <si>
    <t>102/07/01</t>
    <phoneticPr fontId="22" type="noConversion"/>
  </si>
  <si>
    <t>102/07/04</t>
    <phoneticPr fontId="22" type="noConversion"/>
  </si>
  <si>
    <t>102/07/09</t>
    <phoneticPr fontId="22" type="noConversion"/>
  </si>
  <si>
    <t>102/07/10</t>
    <phoneticPr fontId="22" type="noConversion"/>
  </si>
  <si>
    <t>102/07/11</t>
    <phoneticPr fontId="22" type="noConversion"/>
  </si>
  <si>
    <t>本院卷13第259頁</t>
    <phoneticPr fontId="2" type="noConversion"/>
  </si>
  <si>
    <t>102/07/15</t>
    <phoneticPr fontId="22" type="noConversion"/>
  </si>
  <si>
    <t>本院卷13第259頁</t>
  </si>
  <si>
    <t>102/07/17</t>
    <phoneticPr fontId="22" type="noConversion"/>
  </si>
  <si>
    <t>102/07/17</t>
    <phoneticPr fontId="22" type="noConversion"/>
  </si>
  <si>
    <t>102/07/22</t>
    <phoneticPr fontId="22" type="noConversion"/>
  </si>
  <si>
    <t>102/07/23</t>
    <phoneticPr fontId="22" type="noConversion"/>
  </si>
  <si>
    <t>102/07/26</t>
    <phoneticPr fontId="22" type="noConversion"/>
  </si>
  <si>
    <t>102/07/29</t>
    <phoneticPr fontId="22" type="noConversion"/>
  </si>
  <si>
    <t>102/08/01</t>
    <phoneticPr fontId="22" type="noConversion"/>
  </si>
  <si>
    <t>102/08/01</t>
    <phoneticPr fontId="22" type="noConversion"/>
  </si>
  <si>
    <t>102/08/05</t>
    <phoneticPr fontId="22" type="noConversion"/>
  </si>
  <si>
    <t>102/08/06</t>
    <phoneticPr fontId="22" type="noConversion"/>
  </si>
  <si>
    <t>102/08/08</t>
    <phoneticPr fontId="22" type="noConversion"/>
  </si>
  <si>
    <t>102/08/15</t>
    <phoneticPr fontId="22" type="noConversion"/>
  </si>
  <si>
    <t>本院卷13第260頁</t>
    <phoneticPr fontId="2" type="noConversion"/>
  </si>
  <si>
    <t>102/08/22</t>
    <phoneticPr fontId="22" type="noConversion"/>
  </si>
  <si>
    <t>本院卷13第260頁</t>
  </si>
  <si>
    <t>102/08/26</t>
    <phoneticPr fontId="22" type="noConversion"/>
  </si>
  <si>
    <t>102/08/29</t>
    <phoneticPr fontId="22" type="noConversion"/>
  </si>
  <si>
    <t>102/09/06</t>
    <phoneticPr fontId="22" type="noConversion"/>
  </si>
  <si>
    <t>102/09/09</t>
    <phoneticPr fontId="22" type="noConversion"/>
  </si>
  <si>
    <t>102/09/10</t>
    <phoneticPr fontId="2" type="noConversion"/>
  </si>
  <si>
    <t>102/09/11</t>
    <phoneticPr fontId="2" type="noConversion"/>
  </si>
  <si>
    <t>102/09/11</t>
    <phoneticPr fontId="22" type="noConversion"/>
  </si>
  <si>
    <t>本院卷13第261頁</t>
    <phoneticPr fontId="2" type="noConversion"/>
  </si>
  <si>
    <t>102/09/16</t>
    <phoneticPr fontId="22" type="noConversion"/>
  </si>
  <si>
    <t>本院卷13第261頁</t>
  </si>
  <si>
    <t>102/09/25</t>
    <phoneticPr fontId="22" type="noConversion"/>
  </si>
  <si>
    <t>102/09/27</t>
    <phoneticPr fontId="22" type="noConversion"/>
  </si>
  <si>
    <t>102/10/11</t>
    <phoneticPr fontId="22" type="noConversion"/>
  </si>
  <si>
    <t>102/10/14</t>
    <phoneticPr fontId="22" type="noConversion"/>
  </si>
  <si>
    <t>102/10/16</t>
    <phoneticPr fontId="22" type="noConversion"/>
  </si>
  <si>
    <t>102/10/18</t>
    <phoneticPr fontId="22" type="noConversion"/>
  </si>
  <si>
    <t>102/10/29</t>
    <phoneticPr fontId="22" type="noConversion"/>
  </si>
  <si>
    <t>103/01/24</t>
    <phoneticPr fontId="22" type="noConversion"/>
  </si>
  <si>
    <t>本院卷13第262頁</t>
    <phoneticPr fontId="2" type="noConversion"/>
  </si>
  <si>
    <t>103/02/14</t>
    <phoneticPr fontId="22" type="noConversion"/>
  </si>
  <si>
    <t>103/05/05</t>
    <phoneticPr fontId="22" type="noConversion"/>
  </si>
  <si>
    <t>本院卷13第262頁</t>
    <phoneticPr fontId="2" type="noConversion"/>
  </si>
  <si>
    <t>103/05/22</t>
    <phoneticPr fontId="22" type="noConversion"/>
  </si>
  <si>
    <t>本院卷13第263頁</t>
    <phoneticPr fontId="2" type="noConversion"/>
  </si>
  <si>
    <t>本院卷13第263頁</t>
    <phoneticPr fontId="2" type="noConversion"/>
  </si>
  <si>
    <t>103/05/23</t>
    <phoneticPr fontId="22" type="noConversion"/>
  </si>
  <si>
    <t>本院卷13第263頁</t>
    <phoneticPr fontId="2" type="noConversion"/>
  </si>
  <si>
    <t>103/06/06</t>
    <phoneticPr fontId="22" type="noConversion"/>
  </si>
  <si>
    <t>103/06/11</t>
    <phoneticPr fontId="22" type="noConversion"/>
  </si>
  <si>
    <t>103/06/18</t>
    <phoneticPr fontId="22" type="noConversion"/>
  </si>
  <si>
    <t>103/07/18</t>
    <phoneticPr fontId="22" type="noConversion"/>
  </si>
  <si>
    <t>103/07/25</t>
    <phoneticPr fontId="22" type="noConversion"/>
  </si>
  <si>
    <t>103/11/20</t>
    <phoneticPr fontId="22" type="noConversion"/>
  </si>
  <si>
    <t>本院卷13第264頁</t>
    <phoneticPr fontId="2" type="noConversion"/>
  </si>
  <si>
    <t>本院卷13第264頁</t>
    <phoneticPr fontId="2" type="noConversion"/>
  </si>
  <si>
    <t>103/12/01</t>
    <phoneticPr fontId="22" type="noConversion"/>
  </si>
  <si>
    <t>103/12/12</t>
    <phoneticPr fontId="22" type="noConversion"/>
  </si>
  <si>
    <t>103/12/19</t>
    <phoneticPr fontId="22" type="noConversion"/>
  </si>
  <si>
    <t>104/01/07</t>
    <phoneticPr fontId="22" type="noConversion"/>
  </si>
  <si>
    <t>104/01/30</t>
    <phoneticPr fontId="22" type="noConversion"/>
  </si>
  <si>
    <t>日期</t>
    <phoneticPr fontId="2" type="noConversion"/>
  </si>
  <si>
    <t>匯款金額</t>
    <phoneticPr fontId="2" type="noConversion"/>
  </si>
  <si>
    <t>匯出帳戶</t>
    <phoneticPr fontId="2" type="noConversion"/>
  </si>
  <si>
    <t>匯入帳戶</t>
    <phoneticPr fontId="2" type="noConversion"/>
  </si>
  <si>
    <t>投資本金</t>
    <phoneticPr fontId="2" type="noConversion"/>
  </si>
  <si>
    <t>月利率</t>
    <phoneticPr fontId="2" type="noConversion"/>
  </si>
  <si>
    <t>投資本金及利率卷證出處</t>
    <phoneticPr fontId="2" type="noConversion"/>
  </si>
  <si>
    <t>協議書及本票</t>
    <phoneticPr fontId="2" type="noConversion"/>
  </si>
  <si>
    <t>相關簡訊</t>
    <phoneticPr fontId="2" type="noConversion"/>
  </si>
  <si>
    <t>101/06/08</t>
    <phoneticPr fontId="2" type="noConversion"/>
  </si>
  <si>
    <t>126666/2200000</t>
    <phoneticPr fontId="2" type="noConversion"/>
  </si>
  <si>
    <t>101/09/24</t>
    <phoneticPr fontId="2" type="noConversion"/>
  </si>
  <si>
    <t>183333/3000000</t>
    <phoneticPr fontId="2" type="noConversion"/>
  </si>
  <si>
    <t>匯款時已依蔡惠娟指示扣除3個月之利息550,000元(註3)</t>
    <phoneticPr fontId="2" type="noConversion"/>
  </si>
  <si>
    <t>102/01/21</t>
    <phoneticPr fontId="2" type="noConversion"/>
  </si>
  <si>
    <t>A10卷第243頁反面</t>
    <phoneticPr fontId="2" type="noConversion"/>
  </si>
  <si>
    <t>240000/3000000</t>
    <phoneticPr fontId="2" type="noConversion"/>
  </si>
  <si>
    <t>102/03/11</t>
    <phoneticPr fontId="2" type="noConversion"/>
  </si>
  <si>
    <t>A10卷第248頁</t>
    <phoneticPr fontId="2" type="noConversion"/>
  </si>
  <si>
    <t>150000/1500000</t>
    <phoneticPr fontId="2" type="noConversion"/>
  </si>
  <si>
    <t>匯款時已依蔡惠娟指示扣除投資利息150,000元</t>
    <phoneticPr fontId="2" type="noConversion"/>
  </si>
  <si>
    <t>102/03/26</t>
    <phoneticPr fontId="2" type="noConversion"/>
  </si>
  <si>
    <t>A10卷第249頁反面</t>
    <phoneticPr fontId="2" type="noConversion"/>
  </si>
  <si>
    <t>110000/1100000</t>
    <phoneticPr fontId="2" type="noConversion"/>
  </si>
  <si>
    <t>匯款時已依蔡惠娟指示扣除投資利息110,000元</t>
    <phoneticPr fontId="2" type="noConversion"/>
  </si>
  <si>
    <t>102/03/30</t>
    <phoneticPr fontId="2" type="noConversion"/>
  </si>
  <si>
    <t>A10卷第250頁反面</t>
    <phoneticPr fontId="2" type="noConversion"/>
  </si>
  <si>
    <t>25000/250000</t>
    <phoneticPr fontId="2" type="noConversion"/>
  </si>
  <si>
    <t>匯款時已依蔡惠娟指示扣除投資利息25,000元</t>
    <phoneticPr fontId="2" type="noConversion"/>
  </si>
  <si>
    <t>102/04/05</t>
    <phoneticPr fontId="2" type="noConversion"/>
  </si>
  <si>
    <t>A10卷第251頁</t>
    <phoneticPr fontId="2" type="noConversion"/>
  </si>
  <si>
    <t>30000/300000</t>
    <phoneticPr fontId="2" type="noConversion"/>
  </si>
  <si>
    <t>匯款時已依蔡惠娟指示扣除投資利息40,000元</t>
    <phoneticPr fontId="2" type="noConversion"/>
  </si>
  <si>
    <t>102/04/17</t>
    <phoneticPr fontId="2" type="noConversion"/>
  </si>
  <si>
    <t>A10卷第252頁</t>
    <phoneticPr fontId="2" type="noConversion"/>
  </si>
  <si>
    <t>20000/200000</t>
    <phoneticPr fontId="2" type="noConversion"/>
  </si>
  <si>
    <t>102/04/27</t>
    <phoneticPr fontId="2" type="noConversion"/>
  </si>
  <si>
    <t>A10卷第253頁反面</t>
    <phoneticPr fontId="2" type="noConversion"/>
  </si>
  <si>
    <t>19000/190000</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</si>
  <si>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</si>
  <si>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</si>
  <si>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</si>
  <si>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</si>
  <si>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</si>
  <si>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</si>
  <si>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</si>
  <si>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101/09/06</t>
    <phoneticPr fontId="2" type="noConversion"/>
  </si>
  <si>
    <t>101/09/07</t>
    <phoneticPr fontId="2" type="noConversion"/>
  </si>
  <si>
    <t>101/12/17</t>
    <phoneticPr fontId="2" type="noConversion"/>
  </si>
  <si>
    <t>101/12/19</t>
    <phoneticPr fontId="2" type="noConversion"/>
  </si>
  <si>
    <t>101/12/20</t>
    <phoneticPr fontId="2" type="noConversion"/>
  </si>
  <si>
    <t>102/02/21</t>
    <phoneticPr fontId="2" type="noConversion"/>
  </si>
  <si>
    <t>102/03/20</t>
    <phoneticPr fontId="2" type="noConversion"/>
  </si>
  <si>
    <t>102/04/11</t>
    <phoneticPr fontId="2" type="noConversion"/>
  </si>
  <si>
    <t>102/04/16</t>
    <phoneticPr fontId="2" type="noConversion"/>
  </si>
  <si>
    <t>102/04/21</t>
    <phoneticPr fontId="2" type="noConversion"/>
  </si>
  <si>
    <t>102/04/26</t>
    <phoneticPr fontId="2" type="noConversion"/>
  </si>
  <si>
    <t>102/05/07</t>
    <phoneticPr fontId="2" type="noConversion"/>
  </si>
  <si>
    <t>102/05/07</t>
    <phoneticPr fontId="2" type="noConversion"/>
  </si>
  <si>
    <t>102/05/11</t>
    <phoneticPr fontId="2" type="noConversion"/>
  </si>
  <si>
    <t>102/05/17</t>
    <phoneticPr fontId="2" type="noConversion"/>
  </si>
  <si>
    <t>102/05/21</t>
    <phoneticPr fontId="2" type="noConversion"/>
  </si>
  <si>
    <t>102/05/26</t>
    <phoneticPr fontId="2" type="noConversion"/>
  </si>
  <si>
    <t>102/05/27</t>
    <phoneticPr fontId="2" type="noConversion"/>
  </si>
  <si>
    <t>102/05/27</t>
    <phoneticPr fontId="2" type="noConversion"/>
  </si>
  <si>
    <t>102/06/07</t>
    <phoneticPr fontId="2" type="noConversion"/>
  </si>
  <si>
    <t>102/06/11</t>
    <phoneticPr fontId="2" type="noConversion"/>
  </si>
  <si>
    <t>102/06/17</t>
    <phoneticPr fontId="2" type="noConversion"/>
  </si>
  <si>
    <t>102/06/18</t>
    <phoneticPr fontId="2" type="noConversion"/>
  </si>
  <si>
    <t>102/06/21</t>
    <phoneticPr fontId="2" type="noConversion"/>
  </si>
  <si>
    <t>102/06/26</t>
    <phoneticPr fontId="2" type="noConversion"/>
  </si>
  <si>
    <t>102/06/28</t>
    <phoneticPr fontId="2" type="noConversion"/>
  </si>
  <si>
    <t>102/07/11</t>
    <phoneticPr fontId="2" type="noConversion"/>
  </si>
  <si>
    <t>102/07/18</t>
    <phoneticPr fontId="2" type="noConversion"/>
  </si>
  <si>
    <t>102/07/21</t>
    <phoneticPr fontId="2" type="noConversion"/>
  </si>
  <si>
    <t>102/07/26</t>
    <phoneticPr fontId="2" type="noConversion"/>
  </si>
  <si>
    <t>102/07/28</t>
    <phoneticPr fontId="2" type="noConversion"/>
  </si>
  <si>
    <t>102/08/12</t>
    <phoneticPr fontId="2" type="noConversion"/>
  </si>
  <si>
    <t>102/08/18</t>
    <phoneticPr fontId="2" type="noConversion"/>
  </si>
  <si>
    <t>102/08/21</t>
    <phoneticPr fontId="2" type="noConversion"/>
  </si>
  <si>
    <t>102/08/26</t>
    <phoneticPr fontId="2" type="noConversion"/>
  </si>
  <si>
    <t>102/08/28</t>
    <phoneticPr fontId="2" type="noConversion"/>
  </si>
  <si>
    <t>102/09/11</t>
    <phoneticPr fontId="2" type="noConversion"/>
  </si>
  <si>
    <t>102/09/16</t>
    <phoneticPr fontId="2" type="noConversion"/>
  </si>
  <si>
    <t>102/09/17</t>
    <phoneticPr fontId="2" type="noConversion"/>
  </si>
  <si>
    <t>102/09/24</t>
    <phoneticPr fontId="2" type="noConversion"/>
  </si>
  <si>
    <t>102/09/26</t>
    <phoneticPr fontId="2" type="noConversion"/>
  </si>
  <si>
    <t>102/09/27</t>
    <phoneticPr fontId="2" type="noConversion"/>
  </si>
  <si>
    <t>102/09/27</t>
    <phoneticPr fontId="2" type="noConversion"/>
  </si>
  <si>
    <t>102/10/11</t>
    <phoneticPr fontId="2" type="noConversion"/>
  </si>
  <si>
    <t>102/10/12</t>
    <phoneticPr fontId="2" type="noConversion"/>
  </si>
  <si>
    <t>102/10/15</t>
    <phoneticPr fontId="2" type="noConversion"/>
  </si>
  <si>
    <t>102/10/25</t>
    <phoneticPr fontId="2" type="noConversion"/>
  </si>
  <si>
    <t>102/10/26</t>
    <phoneticPr fontId="2" type="noConversion"/>
  </si>
  <si>
    <t>102/10/29</t>
    <phoneticPr fontId="2" type="noConversion"/>
  </si>
  <si>
    <t>103/01/16</t>
    <phoneticPr fontId="2" type="noConversion"/>
  </si>
  <si>
    <t>103/01/24</t>
    <phoneticPr fontId="2" type="noConversion"/>
  </si>
  <si>
    <t>103/01/28</t>
    <phoneticPr fontId="2" type="noConversion"/>
  </si>
  <si>
    <t>103/02/11</t>
    <phoneticPr fontId="2" type="noConversion"/>
  </si>
  <si>
    <t>103/02/22</t>
    <phoneticPr fontId="2" type="noConversion"/>
  </si>
  <si>
    <t>103/02/26</t>
    <phoneticPr fontId="2" type="noConversion"/>
  </si>
  <si>
    <t>103/02/28</t>
    <phoneticPr fontId="2" type="noConversion"/>
  </si>
  <si>
    <t>103/03/03</t>
    <phoneticPr fontId="2" type="noConversion"/>
  </si>
  <si>
    <t>103/03/10</t>
    <phoneticPr fontId="2" type="noConversion"/>
  </si>
  <si>
    <t>103/03/21</t>
    <phoneticPr fontId="2" type="noConversion"/>
  </si>
  <si>
    <t>103/03/28</t>
    <phoneticPr fontId="2" type="noConversion"/>
  </si>
  <si>
    <t>103/04/01</t>
    <phoneticPr fontId="2" type="noConversion"/>
  </si>
  <si>
    <t>103/04/01</t>
    <phoneticPr fontId="2" type="noConversion"/>
  </si>
  <si>
    <t>103/04/13</t>
    <phoneticPr fontId="2" type="noConversion"/>
  </si>
  <si>
    <t>103/04/22</t>
    <phoneticPr fontId="2" type="noConversion"/>
  </si>
  <si>
    <t>103/04/29</t>
    <phoneticPr fontId="2" type="noConversion"/>
  </si>
  <si>
    <t>103/05/02</t>
    <phoneticPr fontId="2" type="noConversion"/>
  </si>
  <si>
    <t>103/05/11</t>
    <phoneticPr fontId="2" type="noConversion"/>
  </si>
  <si>
    <t>103/05/21</t>
    <phoneticPr fontId="2" type="noConversion"/>
  </si>
  <si>
    <t>103/05/23</t>
    <phoneticPr fontId="2" type="noConversion"/>
  </si>
  <si>
    <t>103/05/25</t>
    <phoneticPr fontId="2" type="noConversion"/>
  </si>
  <si>
    <t>103/06/03</t>
    <phoneticPr fontId="2" type="noConversion"/>
  </si>
  <si>
    <t>103/06/04</t>
    <phoneticPr fontId="2" type="noConversion"/>
  </si>
  <si>
    <t>103/06/10</t>
    <phoneticPr fontId="2" type="noConversion"/>
  </si>
  <si>
    <t>103/06/21</t>
    <phoneticPr fontId="2" type="noConversion"/>
  </si>
  <si>
    <t>103/06/26</t>
    <phoneticPr fontId="2" type="noConversion"/>
  </si>
  <si>
    <t>103/06/28</t>
    <phoneticPr fontId="2" type="noConversion"/>
  </si>
  <si>
    <t>103/07/02</t>
    <phoneticPr fontId="2" type="noConversion"/>
  </si>
  <si>
    <t>103/07/10</t>
    <phoneticPr fontId="2" type="noConversion"/>
  </si>
  <si>
    <t>103/07/13</t>
    <phoneticPr fontId="2" type="noConversion"/>
  </si>
  <si>
    <t>103/07/24</t>
    <phoneticPr fontId="2" type="noConversion"/>
  </si>
  <si>
    <t>103/07/26</t>
    <phoneticPr fontId="2" type="noConversion"/>
  </si>
  <si>
    <t>103/07/28</t>
    <phoneticPr fontId="2" type="noConversion"/>
  </si>
  <si>
    <t>103/08/01</t>
    <phoneticPr fontId="2" type="noConversion"/>
  </si>
  <si>
    <t>103/08/10</t>
    <phoneticPr fontId="2" type="noConversion"/>
  </si>
  <si>
    <t>103/08/21</t>
    <phoneticPr fontId="2" type="noConversion"/>
  </si>
  <si>
    <t>103/08/25</t>
    <phoneticPr fontId="2" type="noConversion"/>
  </si>
  <si>
    <t>103/08/28</t>
    <phoneticPr fontId="2" type="noConversion"/>
  </si>
  <si>
    <t>103/09/02</t>
    <phoneticPr fontId="2" type="noConversion"/>
  </si>
  <si>
    <t>103/09/12</t>
    <phoneticPr fontId="2" type="noConversion"/>
  </si>
  <si>
    <t>103/09/24</t>
    <phoneticPr fontId="2" type="noConversion"/>
  </si>
  <si>
    <t>103/09/27</t>
    <phoneticPr fontId="2" type="noConversion"/>
  </si>
  <si>
    <t>103/10/05</t>
    <phoneticPr fontId="2" type="noConversion"/>
  </si>
  <si>
    <t>103/10/12</t>
    <phoneticPr fontId="2" type="noConversion"/>
  </si>
  <si>
    <t>103/10/21</t>
    <phoneticPr fontId="2" type="noConversion"/>
  </si>
  <si>
    <t>103/10/26</t>
    <phoneticPr fontId="2" type="noConversion"/>
  </si>
  <si>
    <t>103/10/28</t>
    <phoneticPr fontId="2" type="noConversion"/>
  </si>
  <si>
    <t>103/11/04</t>
    <phoneticPr fontId="2" type="noConversion"/>
  </si>
  <si>
    <t>103/11/12</t>
    <phoneticPr fontId="2" type="noConversion"/>
  </si>
  <si>
    <t>103/11/21</t>
    <phoneticPr fontId="2" type="noConversion"/>
  </si>
  <si>
    <t>103/11/26</t>
    <phoneticPr fontId="2" type="noConversion"/>
  </si>
  <si>
    <t>103/11/27</t>
    <phoneticPr fontId="2" type="noConversion"/>
  </si>
  <si>
    <t>103/12/01</t>
    <phoneticPr fontId="2" type="noConversion"/>
  </si>
  <si>
    <t>103/12/10</t>
    <phoneticPr fontId="2" type="noConversion"/>
  </si>
  <si>
    <t>103/12/21</t>
    <phoneticPr fontId="2" type="noConversion"/>
  </si>
  <si>
    <t>103/12/26</t>
    <phoneticPr fontId="2" type="noConversion"/>
  </si>
  <si>
    <t>103/12/30</t>
    <phoneticPr fontId="2" type="noConversion"/>
  </si>
  <si>
    <t>104/01/06</t>
    <phoneticPr fontId="2" type="noConversion"/>
  </si>
  <si>
    <t>104/01/11</t>
    <phoneticPr fontId="2" type="noConversion"/>
  </si>
  <si>
    <t>104/01/21</t>
    <phoneticPr fontId="2" type="noConversion"/>
  </si>
  <si>
    <t>104/01/27</t>
    <phoneticPr fontId="2" type="noConversion"/>
  </si>
  <si>
    <t>104/01/29</t>
    <phoneticPr fontId="2" type="noConversion"/>
  </si>
  <si>
    <t>104/02/11</t>
    <phoneticPr fontId="2" type="noConversion"/>
  </si>
  <si>
    <t>104/02/26</t>
    <phoneticPr fontId="2" type="noConversion"/>
  </si>
  <si>
    <t>104/03/03</t>
    <phoneticPr fontId="2" type="noConversion"/>
  </si>
  <si>
    <t>104/03/11</t>
    <phoneticPr fontId="2" type="noConversion"/>
  </si>
  <si>
    <t>104/05/12</t>
    <phoneticPr fontId="2" type="noConversion"/>
  </si>
  <si>
    <t>104/05/30</t>
    <phoneticPr fontId="2" type="noConversion"/>
  </si>
  <si>
    <t>104/06/12</t>
    <phoneticPr fontId="2" type="noConversion"/>
  </si>
  <si>
    <t>104/07/09</t>
    <phoneticPr fontId="2" type="noConversion"/>
  </si>
  <si>
    <t>104/07/12</t>
    <phoneticPr fontId="2" type="noConversion"/>
  </si>
  <si>
    <t>編號</t>
    <phoneticPr fontId="2" type="noConversion"/>
  </si>
  <si>
    <t>日期</t>
    <phoneticPr fontId="2" type="noConversion"/>
  </si>
  <si>
    <t>匯出帳戶</t>
    <phoneticPr fontId="2" type="noConversion"/>
  </si>
  <si>
    <t>匯入帳戶</t>
    <phoneticPr fontId="2" type="noConversion"/>
  </si>
  <si>
    <t>資金
卷證出處</t>
    <phoneticPr fontId="2" type="noConversion"/>
  </si>
  <si>
    <t>月利率(註1)</t>
    <phoneticPr fontId="2" type="noConversion"/>
  </si>
  <si>
    <t>投資本金及利率卷證出處</t>
    <phoneticPr fontId="2" type="noConversion"/>
  </si>
  <si>
    <t>協議書及本票</t>
    <phoneticPr fontId="2" type="noConversion"/>
  </si>
  <si>
    <t>相關簡訊</t>
    <phoneticPr fontId="2" type="noConversion"/>
  </si>
  <si>
    <t>101/7/16</t>
    <phoneticPr fontId="2" type="noConversion"/>
  </si>
  <si>
    <t>蔡惠娟板信內湖帳戶交易明細，本院卷6第165頁</t>
    <phoneticPr fontId="2" type="noConversion"/>
  </si>
  <si>
    <t xml:space="preserve">本票（票號TH0390464）、本票（票號TH0390441） 協議書（簽立日101/10/16)   109他2114卷二第696、698頁    </t>
    <phoneticPr fontId="19" type="noConversion"/>
  </si>
  <si>
    <t>101/7/17</t>
  </si>
  <si>
    <t>蔡惠娟板信內湖帳戶交易明細，本院卷6第166頁</t>
    <phoneticPr fontId="2" type="noConversion"/>
  </si>
  <si>
    <t>蔡惠娟板信內湖帳戶交易明細，本院卷6第192頁</t>
    <phoneticPr fontId="2" type="noConversion"/>
  </si>
  <si>
    <t>102/1/18</t>
  </si>
  <si>
    <t>蔡惠娟板信內湖帳戶交易明細，A10卷第243頁</t>
    <phoneticPr fontId="2" type="noConversion"/>
  </si>
  <si>
    <t>本票（票號TH0390359） 協議書（簽立日104/1/16)   109他2114卷二第695、697頁</t>
    <phoneticPr fontId="19" type="noConversion"/>
  </si>
  <si>
    <t>協議書記載之出資金額為140萬元</t>
    <phoneticPr fontId="2" type="noConversion"/>
  </si>
  <si>
    <t>102/4/29</t>
  </si>
  <si>
    <t>蔡惠娟板信內湖帳戶交易明細，A10卷第253頁反面</t>
    <phoneticPr fontId="2" type="noConversion"/>
  </si>
  <si>
    <t>本票（票號CR9340618）協議書（簽立日102/4/29)    109他2114卷二第694、697頁</t>
    <phoneticPr fontId="2" type="noConversion"/>
  </si>
  <si>
    <t>102/6/21</t>
  </si>
  <si>
    <t>蔡惠娟板信內湖帳戶交易明細，A10卷第259頁反面</t>
    <phoneticPr fontId="2" type="noConversion"/>
  </si>
  <si>
    <t>蔡惠娟板信內湖帳戶交易明細，A10卷第260頁</t>
    <phoneticPr fontId="2" type="noConversion"/>
  </si>
  <si>
    <t>102/7/29</t>
  </si>
  <si>
    <t>蔡惠娟板信內湖帳戶交易明細，A10卷第265頁</t>
    <phoneticPr fontId="2" type="noConversion"/>
  </si>
  <si>
    <t>本票（票號CR9505745） 協議書（簽立日102/7/29)109他2114卷二第693、698頁</t>
    <phoneticPr fontId="2" type="noConversion"/>
  </si>
  <si>
    <t>協議書記載之出資金額為20萬元</t>
    <phoneticPr fontId="2" type="noConversion"/>
  </si>
  <si>
    <t xml:space="preserve">
</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</si>
  <si>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</si>
  <si>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</si>
  <si>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</si>
  <si>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</si>
  <si>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</si>
  <si>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</si>
  <si>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</si>
  <si>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101/10/14</t>
    <phoneticPr fontId="2" type="noConversion"/>
  </si>
  <si>
    <t>柯棟樑台北富邦銀行銀業部帳戶交易明細</t>
    <phoneticPr fontId="2" type="noConversion"/>
  </si>
  <si>
    <t>本院卷14第265頁</t>
    <phoneticPr fontId="2" type="noConversion"/>
  </si>
  <si>
    <t>102/04/17</t>
    <phoneticPr fontId="2" type="noConversion"/>
  </si>
  <si>
    <t>柯棟樑台北富邦銀行銀業部帳戶交易明細</t>
  </si>
  <si>
    <t>102/05/01</t>
    <phoneticPr fontId="2" type="noConversion"/>
  </si>
  <si>
    <t>陳廣萍中國信託大安分行帳戶交易明細</t>
    <phoneticPr fontId="2" type="noConversion"/>
  </si>
  <si>
    <t>本院卷14第10頁</t>
    <phoneticPr fontId="2" type="noConversion"/>
  </si>
  <si>
    <t>102/05/17</t>
    <phoneticPr fontId="2" type="noConversion"/>
  </si>
  <si>
    <t>102/05/30</t>
    <phoneticPr fontId="2" type="noConversion"/>
  </si>
  <si>
    <t>陳廣萍中國信託大安分行帳戶交易明細</t>
  </si>
  <si>
    <t>本院卷14第11頁</t>
    <phoneticPr fontId="2" type="noConversion"/>
  </si>
  <si>
    <t>102/06/18</t>
    <phoneticPr fontId="2" type="noConversion"/>
  </si>
  <si>
    <t>102/07/18</t>
    <phoneticPr fontId="2" type="noConversion"/>
  </si>
  <si>
    <t>本院卷14第267頁</t>
    <phoneticPr fontId="2" type="noConversion"/>
  </si>
  <si>
    <t>102/07/28</t>
    <phoneticPr fontId="2" type="noConversion"/>
  </si>
  <si>
    <t>102/07/30</t>
    <phoneticPr fontId="2" type="noConversion"/>
  </si>
  <si>
    <t>102/08/18</t>
    <phoneticPr fontId="2" type="noConversion"/>
  </si>
  <si>
    <t>102/08/30</t>
    <phoneticPr fontId="2" type="noConversion"/>
  </si>
  <si>
    <t>102/09/18</t>
    <phoneticPr fontId="2" type="noConversion"/>
  </si>
  <si>
    <t>102/09/23</t>
    <phoneticPr fontId="2" type="noConversion"/>
  </si>
  <si>
    <t>102/10/01</t>
    <phoneticPr fontId="2" type="noConversion"/>
  </si>
  <si>
    <t>102/10/18</t>
    <phoneticPr fontId="2" type="noConversion"/>
  </si>
  <si>
    <t>102/10/28</t>
    <phoneticPr fontId="2" type="noConversion"/>
  </si>
  <si>
    <t>102/10/31</t>
    <phoneticPr fontId="2" type="noConversion"/>
  </si>
  <si>
    <t>本院卷14第12頁</t>
    <phoneticPr fontId="2" type="noConversion"/>
  </si>
  <si>
    <t>102/12/31</t>
    <phoneticPr fontId="2" type="noConversion"/>
  </si>
  <si>
    <t>103/04/16</t>
    <phoneticPr fontId="2" type="noConversion"/>
  </si>
  <si>
    <t>本院卷14第269頁</t>
    <phoneticPr fontId="2" type="noConversion"/>
  </si>
  <si>
    <t>本院卷14第13頁</t>
    <phoneticPr fontId="2" type="noConversion"/>
  </si>
  <si>
    <t>103/05/05</t>
    <phoneticPr fontId="2" type="noConversion"/>
  </si>
  <si>
    <t>103/05/30</t>
    <phoneticPr fontId="2" type="noConversion"/>
  </si>
  <si>
    <t>103/06/10</t>
    <phoneticPr fontId="2" type="noConversion"/>
  </si>
  <si>
    <t>103/06/12</t>
    <phoneticPr fontId="2" type="noConversion"/>
  </si>
  <si>
    <t>103/07/11</t>
    <phoneticPr fontId="2" type="noConversion"/>
  </si>
  <si>
    <t>103/07/18</t>
    <phoneticPr fontId="2" type="noConversion"/>
  </si>
  <si>
    <t>本院卷14第14頁</t>
    <phoneticPr fontId="2" type="noConversion"/>
  </si>
  <si>
    <t>103/08/29</t>
    <phoneticPr fontId="2" type="noConversion"/>
  </si>
  <si>
    <t>103/10/31</t>
    <phoneticPr fontId="2" type="noConversion"/>
  </si>
  <si>
    <t>103/12/03</t>
    <phoneticPr fontId="2" type="noConversion"/>
  </si>
  <si>
    <t>本院卷14第15頁</t>
    <phoneticPr fontId="2" type="noConversion"/>
  </si>
  <si>
    <t>104/01/08</t>
    <phoneticPr fontId="2" type="noConversion"/>
  </si>
  <si>
    <t>104/02/17</t>
    <phoneticPr fontId="2" type="noConversion"/>
  </si>
  <si>
    <t>本院卷14第271頁</t>
    <phoneticPr fontId="2" type="noConversion"/>
  </si>
  <si>
    <t>104/03/24</t>
    <phoneticPr fontId="2" type="noConversion"/>
  </si>
  <si>
    <t>104/04/30</t>
    <phoneticPr fontId="2" type="noConversion"/>
  </si>
  <si>
    <t>本院卷14第16頁</t>
    <phoneticPr fontId="2" type="noConversion"/>
  </si>
  <si>
    <t>105/03/13</t>
    <phoneticPr fontId="2" type="noConversion"/>
  </si>
  <si>
    <t>105/09/23</t>
    <phoneticPr fontId="2" type="noConversion"/>
  </si>
  <si>
    <t>本院卷14第273頁</t>
    <phoneticPr fontId="2" type="noConversion"/>
  </si>
  <si>
    <t>105/10/14</t>
    <phoneticPr fontId="2" type="noConversion"/>
  </si>
  <si>
    <t>本院卷14第19頁</t>
    <phoneticPr fontId="2" type="noConversion"/>
  </si>
  <si>
    <t>105/11/09</t>
    <phoneticPr fontId="2" type="noConversion"/>
  </si>
  <si>
    <t>本院卷14第20頁</t>
    <phoneticPr fontId="2" type="noConversion"/>
  </si>
  <si>
    <t>105/11/15</t>
    <phoneticPr fontId="2" type="noConversion"/>
  </si>
  <si>
    <t>105/11/27</t>
    <phoneticPr fontId="2" type="noConversion"/>
  </si>
  <si>
    <t>105/12/07</t>
    <phoneticPr fontId="2" type="noConversion"/>
  </si>
  <si>
    <t>106/01/10</t>
    <phoneticPr fontId="2" type="noConversion"/>
  </si>
  <si>
    <t>106/01/24</t>
    <phoneticPr fontId="2" type="noConversion"/>
  </si>
  <si>
    <t>本院卷14第21頁</t>
    <phoneticPr fontId="2" type="noConversion"/>
  </si>
  <si>
    <t>106/02/24</t>
    <phoneticPr fontId="2" type="noConversion"/>
  </si>
  <si>
    <t>106/03/08</t>
    <phoneticPr fontId="2" type="noConversion"/>
  </si>
  <si>
    <t>106/03/23</t>
    <phoneticPr fontId="2" type="noConversion"/>
  </si>
  <si>
    <t>106/03/28</t>
    <phoneticPr fontId="2" type="noConversion"/>
  </si>
  <si>
    <t>106/03/31</t>
    <phoneticPr fontId="2" type="noConversion"/>
  </si>
  <si>
    <t>106/04/06</t>
    <phoneticPr fontId="2" type="noConversion"/>
  </si>
  <si>
    <t>106/04/10</t>
    <phoneticPr fontId="2" type="noConversion"/>
  </si>
  <si>
    <t>本院卷14第275頁</t>
    <phoneticPr fontId="2" type="noConversion"/>
  </si>
  <si>
    <t>106/04/12</t>
    <phoneticPr fontId="2" type="noConversion"/>
  </si>
  <si>
    <t>106/04/21</t>
    <phoneticPr fontId="2" type="noConversion"/>
  </si>
  <si>
    <t>106/05/09</t>
    <phoneticPr fontId="2" type="noConversion"/>
  </si>
  <si>
    <t>本院卷14第2475頁</t>
    <phoneticPr fontId="2" type="noConversion"/>
  </si>
  <si>
    <t>106/05/26</t>
    <phoneticPr fontId="2" type="noConversion"/>
  </si>
  <si>
    <t>106/06/09</t>
    <phoneticPr fontId="2" type="noConversion"/>
  </si>
  <si>
    <t>106/06/23</t>
    <phoneticPr fontId="2" type="noConversion"/>
  </si>
  <si>
    <t>106/07/14</t>
    <phoneticPr fontId="2" type="noConversion"/>
  </si>
  <si>
    <t>本院卷14第277頁</t>
    <phoneticPr fontId="2" type="noConversion"/>
  </si>
  <si>
    <t>106/07/28</t>
    <phoneticPr fontId="2" type="noConversion"/>
  </si>
  <si>
    <t>106/08/16</t>
    <phoneticPr fontId="2" type="noConversion"/>
  </si>
  <si>
    <t>106/10/27</t>
    <phoneticPr fontId="2" type="noConversion"/>
  </si>
  <si>
    <t>106/11/27</t>
    <phoneticPr fontId="2" type="noConversion"/>
  </si>
  <si>
    <t>106/12/11</t>
    <phoneticPr fontId="2" type="noConversion"/>
  </si>
  <si>
    <t>107/01/15</t>
    <phoneticPr fontId="2" type="noConversion"/>
  </si>
  <si>
    <t>107/03/30</t>
    <phoneticPr fontId="2" type="noConversion"/>
  </si>
  <si>
    <t>107/05/17</t>
    <phoneticPr fontId="2" type="noConversion"/>
  </si>
  <si>
    <t>107/05/23</t>
    <phoneticPr fontId="2" type="noConversion"/>
  </si>
  <si>
    <t>本院卷14第23頁</t>
    <phoneticPr fontId="2" type="noConversion"/>
  </si>
  <si>
    <t>107/06/06</t>
    <phoneticPr fontId="2" type="noConversion"/>
  </si>
  <si>
    <t>107/07/14</t>
    <phoneticPr fontId="2" type="noConversion"/>
  </si>
  <si>
    <t>107/07/16</t>
    <phoneticPr fontId="2" type="noConversion"/>
  </si>
  <si>
    <t>本院卷14第24頁</t>
    <phoneticPr fontId="2" type="noConversion"/>
  </si>
  <si>
    <t>107/08/11</t>
    <phoneticPr fontId="2" type="noConversion"/>
  </si>
  <si>
    <t>本院卷14第279頁</t>
    <phoneticPr fontId="2" type="noConversion"/>
  </si>
  <si>
    <t>107/09/17</t>
    <phoneticPr fontId="2" type="noConversion"/>
  </si>
  <si>
    <t>107/10/24</t>
    <phoneticPr fontId="2" type="noConversion"/>
  </si>
  <si>
    <t>107/11/30</t>
    <phoneticPr fontId="2" type="noConversion"/>
  </si>
  <si>
    <t>107/12/20</t>
    <phoneticPr fontId="2" type="noConversion"/>
  </si>
  <si>
    <t>108/01/13</t>
    <phoneticPr fontId="2" type="noConversion"/>
  </si>
  <si>
    <t>108/01/14</t>
    <phoneticPr fontId="2" type="noConversion"/>
  </si>
  <si>
    <t>本院卷14第25頁</t>
    <phoneticPr fontId="2" type="noConversion"/>
  </si>
  <si>
    <t>108/02/16</t>
    <phoneticPr fontId="2" type="noConversion"/>
  </si>
  <si>
    <t>108/02/18</t>
    <phoneticPr fontId="2" type="noConversion"/>
  </si>
  <si>
    <t>108/03/18</t>
    <phoneticPr fontId="2" type="noConversion"/>
  </si>
  <si>
    <t>108/03/26</t>
    <phoneticPr fontId="2" type="noConversion"/>
  </si>
  <si>
    <t>108/04/20</t>
    <phoneticPr fontId="2" type="noConversion"/>
  </si>
  <si>
    <t>108/04/26</t>
    <phoneticPr fontId="2" type="noConversion"/>
  </si>
  <si>
    <t>108/05/28</t>
    <phoneticPr fontId="2" type="noConversion"/>
  </si>
  <si>
    <t>108/06/25</t>
    <phoneticPr fontId="2" type="noConversion"/>
  </si>
  <si>
    <t>108/08/31</t>
    <phoneticPr fontId="2" type="noConversion"/>
  </si>
  <si>
    <t>匯出帳戶/存匯款銀行</t>
    <phoneticPr fontId="2" type="noConversion"/>
  </si>
  <si>
    <t>資金
卷證出處</t>
    <phoneticPr fontId="2" type="noConversion"/>
  </si>
  <si>
    <t>月利率</t>
    <phoneticPr fontId="2" type="noConversion"/>
  </si>
  <si>
    <t>計算</t>
    <phoneticPr fontId="2" type="noConversion"/>
  </si>
  <si>
    <t>投資本金及利率卷證出處</t>
    <phoneticPr fontId="2" type="noConversion"/>
  </si>
  <si>
    <t>相關簡訊</t>
    <phoneticPr fontId="2" type="noConversion"/>
  </si>
  <si>
    <t>101/8/21</t>
    <phoneticPr fontId="2" type="noConversion"/>
  </si>
  <si>
    <t>合作金庫存款憑條(109他2505卷P55)
蔡惠娟合作金庫內湖分行帳戶明細(A6卷第51頁)</t>
    <phoneticPr fontId="2" type="noConversion"/>
  </si>
  <si>
    <t>月息14,000/本金700,000</t>
    <phoneticPr fontId="2" type="noConversion"/>
  </si>
  <si>
    <t>本票（票號TH0390435、CH6054、CH6054887、CH6054886、CH6054888）
約定書（簽立日104/8/25、104/10/5、104/11/1）</t>
    <phoneticPr fontId="2" type="noConversion"/>
  </si>
  <si>
    <t>本票（票號TH0390435、CH6054、CH6054887、CH6054886、CH6054888）
約定書（簽立日104/8/25、104/10/5、104/11/1）</t>
    <phoneticPr fontId="2" type="noConversion"/>
  </si>
  <si>
    <t>10月下旬我已有調節客戶的收息，……，我先自己補足原先承諾二分息，……，本想硬撐，自己吃下，但發現這種事不能太勉強，……，妳這裡還沒變，……，可是上週的狀況，都有點銜接不上，……。息部分我明天會收一些，只是有調降，有三筆息，我會盡快補入。</t>
  </si>
  <si>
    <t>已依蔡惠娟指示先扣除1.5個月投資利息</t>
    <phoneticPr fontId="2" type="noConversion"/>
  </si>
  <si>
    <t>合作金庫存款憑條(109他2505卷P57)
蔡惠娟合作金庫內湖分行帳戶明細(A6卷第51頁)</t>
    <phoneticPr fontId="2" type="noConversion"/>
  </si>
  <si>
    <t>月息60,000/本金3,000,000</t>
    <phoneticPr fontId="2" type="noConversion"/>
  </si>
  <si>
    <t>已依蔡惠娟指示先扣除1個月投資利息</t>
    <phoneticPr fontId="2" type="noConversion"/>
  </si>
  <si>
    <t>101/10/1</t>
    <phoneticPr fontId="2" type="noConversion"/>
  </si>
  <si>
    <t>合作金庫存款憑條(109他2505卷P59)
蔡惠娟合作金庫內湖分行帳戶明細(A6卷第54頁)</t>
    <phoneticPr fontId="2" type="noConversion"/>
  </si>
  <si>
    <t>月息20,000/本金1,000,000</t>
    <phoneticPr fontId="2" type="noConversion"/>
  </si>
  <si>
    <t>101/10/5</t>
    <phoneticPr fontId="2" type="noConversion"/>
  </si>
  <si>
    <t>合作金庫存款憑條(109他2505卷P63)
蔡惠娟合作金庫內湖分行帳戶明細(A6卷第55頁)</t>
    <phoneticPr fontId="2" type="noConversion"/>
  </si>
  <si>
    <t>月息93,600/本金4,680,000</t>
    <phoneticPr fontId="2" type="noConversion"/>
  </si>
  <si>
    <t>101/10/12</t>
    <phoneticPr fontId="2" type="noConversion"/>
  </si>
  <si>
    <t>合作金庫存款憑條(109他2505卷P65)
蔡惠娟合作金庫內湖分行帳戶明細(A6卷第55頁)</t>
    <phoneticPr fontId="2" type="noConversion"/>
  </si>
  <si>
    <t>月息4,000/本金200,000</t>
    <phoneticPr fontId="2" type="noConversion"/>
  </si>
  <si>
    <t>101/10/31</t>
    <phoneticPr fontId="2" type="noConversion"/>
  </si>
  <si>
    <t>國泰世華匯出匯款憑條(109他2505卷P67)
蔡惠娟合作金庫內湖分行帳戶明細(A6卷第57頁)</t>
    <phoneticPr fontId="2" type="noConversion"/>
  </si>
  <si>
    <t>月息460,000/本金23,000,000</t>
    <phoneticPr fontId="2" type="noConversion"/>
  </si>
  <si>
    <t xml:space="preserve">已依蔡惠娟之指示先扣除部分投資利息
</t>
    <phoneticPr fontId="2" type="noConversion"/>
  </si>
  <si>
    <t>101/11/9</t>
    <phoneticPr fontId="2" type="noConversion"/>
  </si>
  <si>
    <t>國泰世華匯出匯款憑條(109他2505卷P69)
蔡惠娟合作金庫內湖分行帳戶明細(A6卷第58頁)</t>
    <phoneticPr fontId="2" type="noConversion"/>
  </si>
  <si>
    <t>月息40,000/本金2,000,000</t>
    <phoneticPr fontId="2" type="noConversion"/>
  </si>
  <si>
    <t>101/11/13</t>
    <phoneticPr fontId="2" type="noConversion"/>
  </si>
  <si>
    <t>國泰世華匯出匯款憑條(109他2505卷P71)
蔡惠娟合作金庫內湖分行帳戶明細(A6卷第58頁)</t>
    <phoneticPr fontId="2" type="noConversion"/>
  </si>
  <si>
    <t>月息2,000/本金100,000</t>
    <phoneticPr fontId="2" type="noConversion"/>
  </si>
  <si>
    <t>101/12/17</t>
    <phoneticPr fontId="2" type="noConversion"/>
  </si>
  <si>
    <t>國泰世華匯出匯款憑條(109他2505卷P73)
蔡惠娟合作金庫內湖分行帳戶明細(A6卷第61頁)</t>
    <phoneticPr fontId="2" type="noConversion"/>
  </si>
  <si>
    <t>月息16,000/本金800,000</t>
    <phoneticPr fontId="2" type="noConversion"/>
  </si>
  <si>
    <t>102/1/9</t>
    <phoneticPr fontId="2" type="noConversion"/>
  </si>
  <si>
    <t>合作金庫存款憑條(109他2505卷P75)
蔡惠娟合作金庫內湖分行帳戶明細(A6卷第63頁)</t>
    <phoneticPr fontId="2" type="noConversion"/>
  </si>
  <si>
    <t>102/4/30</t>
    <phoneticPr fontId="2" type="noConversion"/>
  </si>
  <si>
    <t>合作金庫存款憑條(109他2505卷P77)
蔡惠娟合作金庫內湖分行帳戶明細(A6卷第75頁)</t>
    <phoneticPr fontId="2" type="noConversion"/>
  </si>
  <si>
    <t xml:space="preserve">已依蔡惠娟指示先扣除部分投資利息
</t>
    <phoneticPr fontId="2" type="noConversion"/>
  </si>
  <si>
    <t>102/5/23</t>
    <phoneticPr fontId="2" type="noConversion"/>
  </si>
  <si>
    <t>合作金庫存款憑條(109他2505卷P77)
蔡惠娟合作金庫內湖分行帳戶明細(A6卷第77頁)</t>
    <phoneticPr fontId="2" type="noConversion"/>
  </si>
  <si>
    <t>合作金庫存款憑條(109他2505卷P77)
蔡惠娟合作金庫內湖分行帳戶明細(A6卷第77頁)</t>
    <phoneticPr fontId="2" type="noConversion"/>
  </si>
  <si>
    <t xml:space="preserve">已依蔡惠娟指示先扣除部分投資利息
</t>
    <phoneticPr fontId="2" type="noConversion"/>
  </si>
  <si>
    <t>月息800/本金40,000</t>
    <phoneticPr fontId="2" type="noConversion"/>
  </si>
  <si>
    <t>102/7/8</t>
    <phoneticPr fontId="2" type="noConversion"/>
  </si>
  <si>
    <t>台北富邦銀行存摺類存款存入存根(109他2505卷P77)
蔡惠娟合作金庫內湖分行帳戶明細(A6卷第79頁)</t>
    <phoneticPr fontId="2" type="noConversion"/>
  </si>
  <si>
    <t>月息7,000/本金350,000</t>
    <phoneticPr fontId="2" type="noConversion"/>
  </si>
  <si>
    <t>102/7/9</t>
    <phoneticPr fontId="2" type="noConversion"/>
  </si>
  <si>
    <t>台北富邦銀行存摺類存款存入存根(109他2505卷P77)
蔡惠娟左揭帳戶交易明細(A6卷第296頁)</t>
    <phoneticPr fontId="2" type="noConversion"/>
  </si>
  <si>
    <t>月息2,200/本金110,000</t>
    <phoneticPr fontId="2" type="noConversion"/>
  </si>
  <si>
    <t>同上</t>
    <phoneticPr fontId="2" type="noConversion"/>
  </si>
  <si>
    <t>月息3,800/本金190,000</t>
    <phoneticPr fontId="2" type="noConversion"/>
  </si>
  <si>
    <t>102/7/10</t>
    <phoneticPr fontId="2" type="noConversion"/>
  </si>
  <si>
    <t>黃慧珠中國信託敦北分行帳戶存摺內頁明細(109他2505卷P195)
蔡惠娟左前帳戶交易明細(A10卷第296頁)</t>
    <phoneticPr fontId="2" type="noConversion"/>
  </si>
  <si>
    <t>10月下旬我已有調節客戶的收息，……，我先自己補足原先承諾二分息，……，本想硬撐，自己吃下，但發現這種事不能太勉強，……，妳這裡還沒變，……，可是上週的狀況，都有點銜接不上，……。息部分我明天會收一些，只是有調降，有三筆息，我會盡快補入。</t>
    <phoneticPr fontId="2" type="noConversion"/>
  </si>
  <si>
    <t>102/8/13</t>
    <phoneticPr fontId="2" type="noConversion"/>
  </si>
  <si>
    <t>合作金庫存款憑條(109他2505卷P77)
蔡惠娟合作金庫內湖分行帳戶明細(A6卷第86頁)</t>
    <phoneticPr fontId="2" type="noConversion"/>
  </si>
  <si>
    <t>102/8/14</t>
    <phoneticPr fontId="2" type="noConversion"/>
  </si>
  <si>
    <t>合作金庫存款憑條(109他2505卷P81)
蔡惠娟合作金庫內湖分行帳戶明細(A6卷第87頁)</t>
    <phoneticPr fontId="2" type="noConversion"/>
  </si>
  <si>
    <t>102/8/15</t>
    <phoneticPr fontId="2" type="noConversion"/>
  </si>
  <si>
    <t>月息6,000/本金300,000</t>
    <phoneticPr fontId="2" type="noConversion"/>
  </si>
  <si>
    <t>102/9/16</t>
    <phoneticPr fontId="2" type="noConversion"/>
  </si>
  <si>
    <t>合作金庫存款憑條(109他2505卷P81)
蔡惠娟合作金庫內湖分行帳戶明細(A6卷第91頁)</t>
    <phoneticPr fontId="2" type="noConversion"/>
  </si>
  <si>
    <t>合作金庫存款憑條(109他2505卷P81)
蔡惠娟合作金庫內湖分行帳戶明細(A6卷第91頁)</t>
    <phoneticPr fontId="2" type="noConversion"/>
  </si>
  <si>
    <t>月息80,000/本金4,000,000</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</si>
  <si>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</si>
  <si>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</si>
  <si>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</si>
  <si>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</si>
  <si>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</si>
  <si>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</si>
  <si>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</si>
  <si>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101/9/20</t>
    <phoneticPr fontId="2" type="noConversion"/>
  </si>
  <si>
    <t>101/9/25</t>
    <phoneticPr fontId="2" type="noConversion"/>
  </si>
  <si>
    <t>101/10/19</t>
    <phoneticPr fontId="2" type="noConversion"/>
  </si>
  <si>
    <t>101/10/24</t>
    <phoneticPr fontId="2" type="noConversion"/>
  </si>
  <si>
    <t>101/10/31</t>
    <phoneticPr fontId="2" type="noConversion"/>
  </si>
  <si>
    <t>101/11/1</t>
    <phoneticPr fontId="2" type="noConversion"/>
  </si>
  <si>
    <t>101/11/4</t>
    <phoneticPr fontId="2" type="noConversion"/>
  </si>
  <si>
    <t>101/11/5</t>
    <phoneticPr fontId="2" type="noConversion"/>
  </si>
  <si>
    <t>101/11/7</t>
    <phoneticPr fontId="2" type="noConversion"/>
  </si>
  <si>
    <t>101/11/25</t>
    <phoneticPr fontId="2" type="noConversion"/>
  </si>
  <si>
    <t>101/12/1</t>
    <phoneticPr fontId="2" type="noConversion"/>
  </si>
  <si>
    <t>101/12/4</t>
    <phoneticPr fontId="2" type="noConversion"/>
  </si>
  <si>
    <t>101/12/17</t>
    <phoneticPr fontId="2" type="noConversion"/>
  </si>
  <si>
    <t>101/12/24</t>
    <phoneticPr fontId="2" type="noConversion"/>
  </si>
  <si>
    <t>101/12/31</t>
    <phoneticPr fontId="2" type="noConversion"/>
  </si>
  <si>
    <t>102/1/5</t>
    <phoneticPr fontId="2" type="noConversion"/>
  </si>
  <si>
    <t>蔡惠娟台北富邦東湖分行帳戶交易明細，A10卷第280頁</t>
    <phoneticPr fontId="2" type="noConversion"/>
  </si>
  <si>
    <t>102/1/9</t>
    <phoneticPr fontId="2" type="noConversion"/>
  </si>
  <si>
    <t>102/1/24</t>
    <phoneticPr fontId="2" type="noConversion"/>
  </si>
  <si>
    <t>蔡惠娟台北富邦東湖分行帳戶交易明細，A10卷第281頁反面</t>
    <phoneticPr fontId="2" type="noConversion"/>
  </si>
  <si>
    <t>102/1/30</t>
    <phoneticPr fontId="2" type="noConversion"/>
  </si>
  <si>
    <t>102/1/31</t>
    <phoneticPr fontId="2" type="noConversion"/>
  </si>
  <si>
    <t>蔡惠娟台北富邦東湖分行帳戶交易明細，A10卷第282頁</t>
    <phoneticPr fontId="2" type="noConversion"/>
  </si>
  <si>
    <t>102/2/5</t>
    <phoneticPr fontId="2" type="noConversion"/>
  </si>
  <si>
    <t>102/2/8</t>
    <phoneticPr fontId="2" type="noConversion"/>
  </si>
  <si>
    <t>蔡惠娟台北富邦東湖分行帳戶交易明細，A10卷第282頁反面</t>
    <phoneticPr fontId="2" type="noConversion"/>
  </si>
  <si>
    <t>102/2/25</t>
    <phoneticPr fontId="2" type="noConversion"/>
  </si>
  <si>
    <t>蔡惠娟台北富邦東湖分行帳戶交易明細，A10卷第283頁反面</t>
    <phoneticPr fontId="2" type="noConversion"/>
  </si>
  <si>
    <t>102/3/1</t>
    <phoneticPr fontId="2" type="noConversion"/>
  </si>
  <si>
    <t>蔡惠娟台北富邦東湖分行帳戶交易明細，A10卷第284頁</t>
    <phoneticPr fontId="2" type="noConversion"/>
  </si>
  <si>
    <t>102/3/5</t>
    <phoneticPr fontId="2" type="noConversion"/>
  </si>
  <si>
    <t>蔡惠娟台北富邦東湖分行帳戶交易明細，A10卷第284頁反面</t>
    <phoneticPr fontId="2" type="noConversion"/>
  </si>
  <si>
    <t>102/3/8</t>
    <phoneticPr fontId="2" type="noConversion"/>
  </si>
  <si>
    <t>蔡惠娟台北富邦東湖分行帳戶交易明細，A10卷第285頁</t>
    <phoneticPr fontId="2" type="noConversion"/>
  </si>
  <si>
    <t>102/3/25</t>
    <phoneticPr fontId="2" type="noConversion"/>
  </si>
  <si>
    <t>蔡惠娟台北富邦東湖分行帳戶交易明細，A10卷第286頁</t>
    <phoneticPr fontId="2" type="noConversion"/>
  </si>
  <si>
    <t>102/3/27</t>
    <phoneticPr fontId="2" type="noConversion"/>
  </si>
  <si>
    <t>102/4/1</t>
    <phoneticPr fontId="2" type="noConversion"/>
  </si>
  <si>
    <t>蔡惠娟台北富邦東湖分行帳戶交易明細，A10卷第286頁反面</t>
    <phoneticPr fontId="2" type="noConversion"/>
  </si>
  <si>
    <t>102/4/5</t>
    <phoneticPr fontId="2" type="noConversion"/>
  </si>
  <si>
    <t>蔡惠娟台北富邦東湖分行帳戶交易明細，A10卷第287頁</t>
    <phoneticPr fontId="2" type="noConversion"/>
  </si>
  <si>
    <t>102/4/25</t>
    <phoneticPr fontId="2" type="noConversion"/>
  </si>
  <si>
    <t>蔡惠娟台北富邦東湖分行帳戶交易明細，A10卷第288頁反面</t>
    <phoneticPr fontId="2" type="noConversion"/>
  </si>
  <si>
    <t>102/4/26</t>
    <phoneticPr fontId="2" type="noConversion"/>
  </si>
  <si>
    <t>102/5/1</t>
    <phoneticPr fontId="2" type="noConversion"/>
  </si>
  <si>
    <t>蔡惠娟台北富邦東湖分行帳戶交易明細，A10卷第289頁</t>
    <phoneticPr fontId="2" type="noConversion"/>
  </si>
  <si>
    <t>102/5/3</t>
    <phoneticPr fontId="2" type="noConversion"/>
  </si>
  <si>
    <t>102/5/5</t>
    <phoneticPr fontId="2" type="noConversion"/>
  </si>
  <si>
    <t>102/5/23</t>
    <phoneticPr fontId="2" type="noConversion"/>
  </si>
  <si>
    <t>蔡惠娟台北富邦東湖分行帳戶交易明細，A10卷第290頁</t>
    <phoneticPr fontId="2" type="noConversion"/>
  </si>
  <si>
    <t>102/5/25</t>
    <phoneticPr fontId="2" type="noConversion"/>
  </si>
  <si>
    <t>蔡惠娟台北富邦東湖分行帳戶交易明細，A10卷第290頁反面</t>
    <phoneticPr fontId="2" type="noConversion"/>
  </si>
  <si>
    <t>102/5/26</t>
    <phoneticPr fontId="2" type="noConversion"/>
  </si>
  <si>
    <t>102/5/30</t>
    <phoneticPr fontId="2" type="noConversion"/>
  </si>
  <si>
    <t>蔡惠娟台北富邦東湖分行帳戶交易明細，A10卷第291頁</t>
    <phoneticPr fontId="2" type="noConversion"/>
  </si>
  <si>
    <t>102/6/1</t>
    <phoneticPr fontId="2" type="noConversion"/>
  </si>
  <si>
    <t>蔡惠娟台北富邦東湖分行帳戶交易明細，A10卷第291頁反面</t>
    <phoneticPr fontId="2" type="noConversion"/>
  </si>
  <si>
    <t>102/6/5</t>
    <phoneticPr fontId="2" type="noConversion"/>
  </si>
  <si>
    <t>102/6/17</t>
    <phoneticPr fontId="2" type="noConversion"/>
  </si>
  <si>
    <t>蔡惠娟台北富邦東湖分行帳戶交易明細，A10卷第293頁</t>
    <phoneticPr fontId="2" type="noConversion"/>
  </si>
  <si>
    <t>102/6/19</t>
    <phoneticPr fontId="2" type="noConversion"/>
  </si>
  <si>
    <t>102/6/21</t>
    <phoneticPr fontId="2" type="noConversion"/>
  </si>
  <si>
    <t>102/6/24</t>
    <phoneticPr fontId="2" type="noConversion"/>
  </si>
  <si>
    <t>蔡惠娟台北富邦東湖分行帳戶交易明細，A10卷第293頁反面</t>
    <phoneticPr fontId="2" type="noConversion"/>
  </si>
  <si>
    <t>102/6/25</t>
    <phoneticPr fontId="2" type="noConversion"/>
  </si>
  <si>
    <t>102/6/26</t>
    <phoneticPr fontId="2" type="noConversion"/>
  </si>
  <si>
    <t>102/6/27</t>
    <phoneticPr fontId="2" type="noConversion"/>
  </si>
  <si>
    <t>102/6/30</t>
    <phoneticPr fontId="2" type="noConversion"/>
  </si>
  <si>
    <t>蔡惠娟台北富邦東湖分行帳戶交易明細，A10卷第294頁</t>
    <phoneticPr fontId="2" type="noConversion"/>
  </si>
  <si>
    <t>102/7/5</t>
    <phoneticPr fontId="2" type="noConversion"/>
  </si>
  <si>
    <t>蔡惠娟台北富邦東湖分行帳戶交易明細，A10卷第295頁</t>
    <phoneticPr fontId="2" type="noConversion"/>
  </si>
  <si>
    <t>102/7/12</t>
    <phoneticPr fontId="2" type="noConversion"/>
  </si>
  <si>
    <t>蔡惠娟台北富邦東湖分行帳戶交易明細，A10卷第296頁</t>
    <phoneticPr fontId="2" type="noConversion"/>
  </si>
  <si>
    <t>102/7/24</t>
    <phoneticPr fontId="2" type="noConversion"/>
  </si>
  <si>
    <t>蔡惠娟台北富邦東湖分行帳戶交易明細，A10卷第299頁</t>
    <phoneticPr fontId="2" type="noConversion"/>
  </si>
  <si>
    <t>102/7/30</t>
    <phoneticPr fontId="2" type="noConversion"/>
  </si>
  <si>
    <t>蔡惠娟台北富邦東湖分行帳戶交易明細，A10卷第300頁</t>
    <phoneticPr fontId="2" type="noConversion"/>
  </si>
  <si>
    <t>102/8/1</t>
    <phoneticPr fontId="2" type="noConversion"/>
  </si>
  <si>
    <t>102/8/5</t>
    <phoneticPr fontId="2" type="noConversion"/>
  </si>
  <si>
    <t>蔡惠娟台北富邦東湖分行帳戶交易明細，A10卷第301頁</t>
    <phoneticPr fontId="2" type="noConversion"/>
  </si>
  <si>
    <t>102/8/12</t>
    <phoneticPr fontId="2" type="noConversion"/>
  </si>
  <si>
    <t>蔡惠娟台北富邦東湖分行帳戶交易明細，A10卷第302頁</t>
    <phoneticPr fontId="2" type="noConversion"/>
  </si>
  <si>
    <t>102/8/15</t>
    <phoneticPr fontId="2" type="noConversion"/>
  </si>
  <si>
    <t>蔡惠娟台北富邦東湖分行帳戶交易明細，A10卷第303頁</t>
    <phoneticPr fontId="2" type="noConversion"/>
  </si>
  <si>
    <t>102/8/25</t>
    <phoneticPr fontId="2" type="noConversion"/>
  </si>
  <si>
    <t>蔡惠娟台北富邦東湖分行帳戶交易明細，A10卷第305頁</t>
    <phoneticPr fontId="2" type="noConversion"/>
  </si>
  <si>
    <t>102/8/30</t>
    <phoneticPr fontId="2" type="noConversion"/>
  </si>
  <si>
    <t>蔡惠娟台北富邦東湖分行帳戶交易明細，A10卷第306頁</t>
    <phoneticPr fontId="2" type="noConversion"/>
  </si>
  <si>
    <t>102/9/1</t>
    <phoneticPr fontId="2" type="noConversion"/>
  </si>
  <si>
    <t>蔡惠娟台北富邦東湖分行帳戶交易明細，A10卷第307頁</t>
    <phoneticPr fontId="2" type="noConversion"/>
  </si>
  <si>
    <t>102/9/5</t>
    <phoneticPr fontId="2" type="noConversion"/>
  </si>
  <si>
    <t>蔡惠娟台北富邦東湖分行帳戶交易明細，A10卷第308頁</t>
    <phoneticPr fontId="2" type="noConversion"/>
  </si>
  <si>
    <t>102/9/11</t>
    <phoneticPr fontId="2" type="noConversion"/>
  </si>
  <si>
    <t>蔡惠娟台北富邦東湖分行帳戶交易明細，A10卷第309頁</t>
    <phoneticPr fontId="2" type="noConversion"/>
  </si>
  <si>
    <t>102/9/15</t>
    <phoneticPr fontId="2" type="noConversion"/>
  </si>
  <si>
    <t>102/9/25</t>
    <phoneticPr fontId="2" type="noConversion"/>
  </si>
  <si>
    <t>蔡惠娟台北富邦東湖分行帳戶交易明細，A10卷第311頁</t>
    <phoneticPr fontId="2" type="noConversion"/>
  </si>
  <si>
    <t>102/9/30</t>
    <phoneticPr fontId="2" type="noConversion"/>
  </si>
  <si>
    <t>蔡惠娟台北富邦東湖分行帳戶交易明細，A10卷第312頁</t>
    <phoneticPr fontId="2" type="noConversion"/>
  </si>
  <si>
    <t>102/10/2</t>
    <phoneticPr fontId="2" type="noConversion"/>
  </si>
  <si>
    <t>蔡惠娟台北富邦東湖分行帳戶交易明細，A10卷第313頁</t>
    <phoneticPr fontId="2" type="noConversion"/>
  </si>
  <si>
    <t>102/10/6</t>
    <phoneticPr fontId="2" type="noConversion"/>
  </si>
  <si>
    <t>102/10/15</t>
    <phoneticPr fontId="2" type="noConversion"/>
  </si>
  <si>
    <t>蔡惠娟台北富邦東湖分行帳戶交易明細，A10卷第315頁</t>
    <phoneticPr fontId="2" type="noConversion"/>
  </si>
  <si>
    <t>102/10/16</t>
    <phoneticPr fontId="2" type="noConversion"/>
  </si>
  <si>
    <t>102/10/28</t>
    <phoneticPr fontId="2" type="noConversion"/>
  </si>
  <si>
    <t>蔡惠娟台北富邦東湖分行帳戶交易明細，A10卷第317頁</t>
    <phoneticPr fontId="2" type="noConversion"/>
  </si>
  <si>
    <t>102/10/29</t>
    <phoneticPr fontId="2" type="noConversion"/>
  </si>
  <si>
    <t>102/10/30</t>
    <phoneticPr fontId="2" type="noConversion"/>
  </si>
  <si>
    <t>102/10/31</t>
    <phoneticPr fontId="2" type="noConversion"/>
  </si>
  <si>
    <t>102/11/1</t>
    <phoneticPr fontId="2" type="noConversion"/>
  </si>
  <si>
    <t>蔡惠娟台北富邦東湖分行帳戶交易明細，A10卷第318頁</t>
    <phoneticPr fontId="2" type="noConversion"/>
  </si>
  <si>
    <t>102/11/5</t>
    <phoneticPr fontId="2" type="noConversion"/>
  </si>
  <si>
    <t>102/11/6</t>
    <phoneticPr fontId="2" type="noConversion"/>
  </si>
  <si>
    <t>102/11/7</t>
    <phoneticPr fontId="2" type="noConversion"/>
  </si>
  <si>
    <t>102/11/12</t>
    <phoneticPr fontId="2" type="noConversion"/>
  </si>
  <si>
    <t>蔡惠娟台北富邦東湖分行帳戶交易明細，A10卷第319頁</t>
    <phoneticPr fontId="2" type="noConversion"/>
  </si>
  <si>
    <t>102/11/15</t>
    <phoneticPr fontId="2" type="noConversion"/>
  </si>
  <si>
    <t>蔡惠娟台北富邦東湖分行帳戶交易明細，A10卷第320頁</t>
    <phoneticPr fontId="2" type="noConversion"/>
  </si>
  <si>
    <t>102/12/2</t>
    <phoneticPr fontId="2" type="noConversion"/>
  </si>
  <si>
    <t>蔡惠娟台北富邦東湖分行帳戶交易明細，A10卷第322頁</t>
    <phoneticPr fontId="2" type="noConversion"/>
  </si>
  <si>
    <t>103/1/24</t>
    <phoneticPr fontId="2" type="noConversion"/>
  </si>
  <si>
    <t>蔡惠娟台北富邦東湖分行帳戶交易明細，A10卷第332頁</t>
    <phoneticPr fontId="2" type="noConversion"/>
  </si>
  <si>
    <t>103/1/28</t>
    <phoneticPr fontId="2" type="noConversion"/>
  </si>
  <si>
    <t>蔡惠娟台北富邦東湖分行帳戶交易明細，A10卷第333頁</t>
    <phoneticPr fontId="2" type="noConversion"/>
  </si>
  <si>
    <t>103/4/17</t>
    <phoneticPr fontId="2" type="noConversion"/>
  </si>
  <si>
    <t>蔡惠娟國泰世華東湖分行帳戶交易明細，A10卷第117頁反面</t>
    <phoneticPr fontId="2" type="noConversion"/>
  </si>
  <si>
    <t>103/4/28</t>
    <phoneticPr fontId="2" type="noConversion"/>
  </si>
  <si>
    <t>蔡惠娟國泰世華東湖分行帳戶交易明細，A10卷第121頁</t>
    <phoneticPr fontId="2" type="noConversion"/>
  </si>
  <si>
    <t>103/5/7</t>
    <phoneticPr fontId="2" type="noConversion"/>
  </si>
  <si>
    <t>蔡惠娟國泰世華東湖分行帳戶交易明細，A10卷第126頁</t>
    <phoneticPr fontId="2" type="noConversion"/>
  </si>
  <si>
    <t>103/5/14</t>
    <phoneticPr fontId="2" type="noConversion"/>
  </si>
  <si>
    <t>蔡惠娟國泰世華東湖分行帳戶交易明細，A10卷第129頁</t>
    <phoneticPr fontId="2" type="noConversion"/>
  </si>
  <si>
    <t>103/5/22</t>
    <phoneticPr fontId="2" type="noConversion"/>
  </si>
  <si>
    <t>蔡惠娟國泰世華東湖分行帳戶交易明細，A10卷第131頁反面</t>
    <phoneticPr fontId="2" type="noConversion"/>
  </si>
  <si>
    <t>103/5/29</t>
    <phoneticPr fontId="2" type="noConversion"/>
  </si>
  <si>
    <t>蔡惠娟國泰世華東湖分行帳戶交易明細，A10卷第133頁反面</t>
    <phoneticPr fontId="2" type="noConversion"/>
  </si>
  <si>
    <t>103/6/5</t>
    <phoneticPr fontId="2" type="noConversion"/>
  </si>
  <si>
    <t>蔡惠娟國泰世華東湖分行帳戶交易明細，A10卷第136頁</t>
    <phoneticPr fontId="2" type="noConversion"/>
  </si>
  <si>
    <t>103/6/12</t>
    <phoneticPr fontId="2" type="noConversion"/>
  </si>
  <si>
    <t>蔡惠娟國泰世華東湖分行帳戶交易明細，A10卷第139頁</t>
    <phoneticPr fontId="2" type="noConversion"/>
  </si>
  <si>
    <t>103/6/18</t>
    <phoneticPr fontId="2" type="noConversion"/>
  </si>
  <si>
    <t>蔡惠娟國泰世華東湖分行帳戶交易明細，A10卷第141頁反面</t>
    <phoneticPr fontId="2" type="noConversion"/>
  </si>
  <si>
    <t>103/6/26</t>
    <phoneticPr fontId="2" type="noConversion"/>
  </si>
  <si>
    <t>蔡惠娟國泰世華東湖分行帳戶交易明細，A10卷第144頁</t>
    <phoneticPr fontId="2" type="noConversion"/>
  </si>
  <si>
    <t>103/7/3</t>
    <phoneticPr fontId="2" type="noConversion"/>
  </si>
  <si>
    <t>蔡惠娟國泰世華東湖分行帳戶交易明細，A10卷第146頁</t>
    <phoneticPr fontId="2" type="noConversion"/>
  </si>
  <si>
    <t>103/7/11</t>
    <phoneticPr fontId="2" type="noConversion"/>
  </si>
  <si>
    <t>蔡惠娟國泰世華東湖分行帳戶交易明細，A10卷第148頁反面</t>
    <phoneticPr fontId="2" type="noConversion"/>
  </si>
  <si>
    <t>103/7/18</t>
    <phoneticPr fontId="2" type="noConversion"/>
  </si>
  <si>
    <t>蔡惠娟國泰世華東湖分行帳戶交易明細，A10卷第150頁</t>
    <phoneticPr fontId="2" type="noConversion"/>
  </si>
  <si>
    <t>103/7/25</t>
    <phoneticPr fontId="2" type="noConversion"/>
  </si>
  <si>
    <t>蔡惠娟國泰世華東湖分行帳戶交易明細，A10卷第151頁</t>
    <phoneticPr fontId="2" type="noConversion"/>
  </si>
  <si>
    <t>103/7/31</t>
    <phoneticPr fontId="2" type="noConversion"/>
  </si>
  <si>
    <t>蔡惠娟國泰世華東湖分行帳戶交易明細，A10卷第154頁</t>
    <phoneticPr fontId="2" type="noConversion"/>
  </si>
  <si>
    <t>103/8/7</t>
    <phoneticPr fontId="2" type="noConversion"/>
  </si>
  <si>
    <t>蔡惠娟國泰世華東湖分行帳戶交易明細，A10卷第155頁反面</t>
    <phoneticPr fontId="2" type="noConversion"/>
  </si>
  <si>
    <t>103/8/20</t>
    <phoneticPr fontId="2" type="noConversion"/>
  </si>
  <si>
    <t>蔡惠娟國泰世華東湖分行帳戶交易明細，A10卷第157頁反面</t>
    <phoneticPr fontId="2" type="noConversion"/>
  </si>
  <si>
    <t>103/8/29</t>
    <phoneticPr fontId="2" type="noConversion"/>
  </si>
  <si>
    <t>蔡惠娟國泰世華東湖分行帳戶交易明細，A10卷第158頁</t>
    <phoneticPr fontId="2" type="noConversion"/>
  </si>
  <si>
    <t>103/9/9</t>
    <phoneticPr fontId="2" type="noConversion"/>
  </si>
  <si>
    <t>蔡惠娟國泰世華東湖分行帳戶交易明細，A10卷第159頁反面</t>
    <phoneticPr fontId="2" type="noConversion"/>
  </si>
  <si>
    <t>103/9/26</t>
    <phoneticPr fontId="2" type="noConversion"/>
  </si>
  <si>
    <t>蔡惠娟國泰世華東湖分行帳戶交易明細，A10卷第160頁反面</t>
    <phoneticPr fontId="2" type="noConversion"/>
  </si>
  <si>
    <t>103/10/6</t>
    <phoneticPr fontId="2" type="noConversion"/>
  </si>
  <si>
    <t>蔡惠娟國泰世華東湖分行帳戶交易明細，A10卷第161頁反面</t>
    <phoneticPr fontId="2" type="noConversion"/>
  </si>
  <si>
    <t>103/11/10</t>
    <phoneticPr fontId="2" type="noConversion"/>
  </si>
  <si>
    <t>蔡惠娟國泰世華東湖分行帳戶交易明細，A10卷第163頁反面</t>
    <phoneticPr fontId="2" type="noConversion"/>
  </si>
  <si>
    <t>103/11/20</t>
    <phoneticPr fontId="2" type="noConversion"/>
  </si>
  <si>
    <t>蔡惠娟國泰世華東湖分行帳戶交易明細，A10卷第164頁反面</t>
    <phoneticPr fontId="2" type="noConversion"/>
  </si>
  <si>
    <t>103/11/26</t>
    <phoneticPr fontId="2" type="noConversion"/>
  </si>
  <si>
    <t>蔡惠娟國泰世華東湖分行帳戶交易明細，A10卷第165頁</t>
    <phoneticPr fontId="2" type="noConversion"/>
  </si>
  <si>
    <t>103/12/3</t>
    <phoneticPr fontId="2" type="noConversion"/>
  </si>
  <si>
    <t>蔡惠娟國泰世華東湖分行帳戶交易明細，A10卷第165頁反面</t>
    <phoneticPr fontId="2" type="noConversion"/>
  </si>
  <si>
    <t>103/12/9</t>
    <phoneticPr fontId="2" type="noConversion"/>
  </si>
  <si>
    <t>蔡惠娟國泰世華東湖分行帳戶交易明細，A10卷第166頁</t>
    <phoneticPr fontId="2" type="noConversion"/>
  </si>
  <si>
    <t>103/12/19</t>
    <phoneticPr fontId="2" type="noConversion"/>
  </si>
  <si>
    <t>蔡惠娟國泰世華東湖分行帳戶交易明細，A10卷第167頁</t>
    <phoneticPr fontId="2" type="noConversion"/>
  </si>
  <si>
    <t>104/1/6</t>
    <phoneticPr fontId="2" type="noConversion"/>
  </si>
  <si>
    <t>蔡惠娟國泰世華東湖分行帳戶交易明細，A10卷第167頁反面</t>
    <phoneticPr fontId="2" type="noConversion"/>
  </si>
  <si>
    <t>104/1/13</t>
    <phoneticPr fontId="2" type="noConversion"/>
  </si>
  <si>
    <t>蔡惠娟國泰世華東湖分行帳戶交易明細，A10卷第168頁反面</t>
    <phoneticPr fontId="2" type="noConversion"/>
  </si>
  <si>
    <t>104/1/30</t>
    <phoneticPr fontId="2" type="noConversion"/>
  </si>
  <si>
    <t>蔡惠娟國泰世華東湖分行帳戶交易明細，A10卷第169頁反面</t>
    <phoneticPr fontId="2" type="noConversion"/>
  </si>
  <si>
    <t>104/2/13</t>
    <phoneticPr fontId="2" type="noConversion"/>
  </si>
  <si>
    <t>蔡惠娟國泰世華東湖分行帳戶交易明細，A10卷第170頁反面</t>
    <phoneticPr fontId="2" type="noConversion"/>
  </si>
  <si>
    <t>104/2/17</t>
    <phoneticPr fontId="2" type="noConversion"/>
  </si>
  <si>
    <t>蔡惠娟國泰世華東湖分行帳戶交易明細，A10卷第171頁</t>
    <phoneticPr fontId="2" type="noConversion"/>
  </si>
  <si>
    <t>104/2/26</t>
    <phoneticPr fontId="2" type="noConversion"/>
  </si>
  <si>
    <t>蔡惠娟國泰世華東湖分行帳戶交易明細，A10卷第172頁</t>
    <phoneticPr fontId="2" type="noConversion"/>
  </si>
  <si>
    <t>104/3/10</t>
    <phoneticPr fontId="2" type="noConversion"/>
  </si>
  <si>
    <t>蔡惠娟國泰世華東湖分行帳戶交易明細，A10卷第173頁反面</t>
    <phoneticPr fontId="2" type="noConversion"/>
  </si>
  <si>
    <t>104/08/24</t>
    <phoneticPr fontId="2" type="noConversion"/>
  </si>
  <si>
    <t>蔡惠娟國泰世華東湖分行帳戶交易明細，A10卷第182頁反面</t>
    <phoneticPr fontId="2" type="noConversion"/>
  </si>
  <si>
    <t>104/8/25</t>
    <phoneticPr fontId="2" type="noConversion"/>
  </si>
  <si>
    <t>104/9/4</t>
    <phoneticPr fontId="2" type="noConversion"/>
  </si>
  <si>
    <t>蔡惠娟國泰世華東湖分行帳戶交易明細，A10卷第183頁</t>
    <phoneticPr fontId="2" type="noConversion"/>
  </si>
  <si>
    <t>104/9/14</t>
    <phoneticPr fontId="2" type="noConversion"/>
  </si>
  <si>
    <t>蔡惠娟國泰世華東湖分行帳戶交易明細，A10卷第183頁反面</t>
    <phoneticPr fontId="2" type="noConversion"/>
  </si>
  <si>
    <t>105/3/7</t>
    <phoneticPr fontId="2" type="noConversion"/>
  </si>
  <si>
    <t>蔡惠娟國泰世華東湖分行帳戶交易明細，A10卷第190頁反面</t>
    <phoneticPr fontId="2" type="noConversion"/>
  </si>
  <si>
    <t>105/4/8</t>
    <phoneticPr fontId="2" type="noConversion"/>
  </si>
  <si>
    <t>蔡惠娟國泰世華東湖分行帳戶交易明細，A10卷第193頁反面</t>
    <phoneticPr fontId="2" type="noConversion"/>
  </si>
  <si>
    <t>105/8/2</t>
    <phoneticPr fontId="2" type="noConversion"/>
  </si>
  <si>
    <t>蔡惠娟國泰世華東湖分行帳戶交易明細，A10卷第207頁</t>
    <phoneticPr fontId="2" type="noConversion"/>
  </si>
  <si>
    <t>105/10/13</t>
    <phoneticPr fontId="2" type="noConversion"/>
  </si>
  <si>
    <t>蔡惠娟國泰世華東湖分行帳戶交易明細，A10卷第215頁</t>
    <phoneticPr fontId="2" type="noConversion"/>
  </si>
  <si>
    <t>蔡惠娟國泰世華東湖分行帳戶交易明細，A10卷第215頁反面</t>
    <phoneticPr fontId="2" type="noConversion"/>
  </si>
  <si>
    <t>105/10/14</t>
    <phoneticPr fontId="2" type="noConversion"/>
  </si>
  <si>
    <t>蔡惠娟國泰世華東湖分行帳戶交易明細，A10卷第216頁</t>
    <phoneticPr fontId="2" type="noConversion"/>
  </si>
  <si>
    <t>105/10/17</t>
    <phoneticPr fontId="2" type="noConversion"/>
  </si>
  <si>
    <t>105/10/18</t>
    <phoneticPr fontId="2" type="noConversion"/>
  </si>
  <si>
    <t>蔡惠娟國泰世華東湖分行帳戶交易明細，A10卷第216頁反面</t>
    <phoneticPr fontId="2" type="noConversion"/>
  </si>
  <si>
    <t>105/12/7</t>
    <phoneticPr fontId="2" type="noConversion"/>
  </si>
  <si>
    <t>蔡惠娟國泰世華東湖分行帳戶交易明細，A10卷第219頁</t>
    <phoneticPr fontId="2" type="noConversion"/>
  </si>
  <si>
    <t>106/1/9</t>
    <phoneticPr fontId="2" type="noConversion"/>
  </si>
  <si>
    <t>蔡惠娟國泰世華東湖分行帳戶交易明細，A10卷第220頁</t>
    <phoneticPr fontId="2" type="noConversion"/>
  </si>
  <si>
    <t>106/2/18</t>
    <phoneticPr fontId="2" type="noConversion"/>
  </si>
  <si>
    <t>蔡惠娟國泰世華東湖分行帳戶交易明細，本院卷11卷第28頁</t>
    <phoneticPr fontId="2" type="noConversion"/>
  </si>
  <si>
    <t>106/3/1</t>
    <phoneticPr fontId="2" type="noConversion"/>
  </si>
  <si>
    <t>蔡惠娟國泰世華東湖分行帳戶交易明細，本院卷11卷第29頁</t>
    <phoneticPr fontId="2" type="noConversion"/>
  </si>
  <si>
    <t>106/3/8</t>
    <phoneticPr fontId="2" type="noConversion"/>
  </si>
  <si>
    <t>蔡惠娟國泰世華東湖分行帳戶交易明細，本院卷11卷第30頁</t>
    <phoneticPr fontId="2" type="noConversion"/>
  </si>
  <si>
    <t>106/3/16</t>
    <phoneticPr fontId="2" type="noConversion"/>
  </si>
  <si>
    <t>106/3/20</t>
    <phoneticPr fontId="2" type="noConversion"/>
  </si>
  <si>
    <t>蔡惠娟國泰世華東湖分行帳戶交易明細，本院卷11卷第31頁</t>
    <phoneticPr fontId="2" type="noConversion"/>
  </si>
  <si>
    <t>106/3/30</t>
    <phoneticPr fontId="2" type="noConversion"/>
  </si>
  <si>
    <t>106/4/5</t>
    <phoneticPr fontId="2" type="noConversion"/>
  </si>
  <si>
    <t>蔡惠娟國泰世華東湖分行帳戶交易明細，本院卷11卷第32頁</t>
    <phoneticPr fontId="2" type="noConversion"/>
  </si>
  <si>
    <t>106/4/11</t>
    <phoneticPr fontId="2" type="noConversion"/>
  </si>
  <si>
    <t>106/4/12</t>
    <phoneticPr fontId="2" type="noConversion"/>
  </si>
  <si>
    <t>蔡惠娟國泰世華東湖分行帳戶交易明細，本院卷11卷第33頁</t>
    <phoneticPr fontId="2" type="noConversion"/>
  </si>
  <si>
    <t>107/4/12</t>
    <phoneticPr fontId="2" type="noConversion"/>
  </si>
  <si>
    <t>107/5/17</t>
    <phoneticPr fontId="2" type="noConversion"/>
  </si>
  <si>
    <t>107/5/21</t>
    <phoneticPr fontId="2" type="noConversion"/>
  </si>
  <si>
    <t>107/6/5</t>
    <phoneticPr fontId="2" type="noConversion"/>
  </si>
  <si>
    <t>107/6/6</t>
    <phoneticPr fontId="2" type="noConversion"/>
  </si>
  <si>
    <t>107/6/12</t>
    <phoneticPr fontId="2" type="noConversion"/>
  </si>
  <si>
    <t>107/7/5</t>
    <phoneticPr fontId="2" type="noConversion"/>
  </si>
  <si>
    <t>蔡惠娟國泰世華東湖分行帳戶交易明細，本院卷11卷第34頁</t>
    <phoneticPr fontId="2" type="noConversion"/>
  </si>
  <si>
    <t>107/7/10</t>
    <phoneticPr fontId="2" type="noConversion"/>
  </si>
  <si>
    <t>107/7/16</t>
    <phoneticPr fontId="2" type="noConversion"/>
  </si>
  <si>
    <t>107/7/26</t>
    <phoneticPr fontId="2" type="noConversion"/>
  </si>
  <si>
    <t>蔡惠娟國泰世華東湖分行帳戶交易明細，本院卷11卷第35頁</t>
    <phoneticPr fontId="2" type="noConversion"/>
  </si>
  <si>
    <t>107/8/2</t>
    <phoneticPr fontId="2" type="noConversion"/>
  </si>
  <si>
    <t>107/8/13</t>
    <phoneticPr fontId="2" type="noConversion"/>
  </si>
  <si>
    <t>107/8/22</t>
    <phoneticPr fontId="2" type="noConversion"/>
  </si>
  <si>
    <t>107/8/28</t>
    <phoneticPr fontId="2" type="noConversion"/>
  </si>
  <si>
    <t>107/9/3</t>
    <phoneticPr fontId="2" type="noConversion"/>
  </si>
  <si>
    <t>107/9/5</t>
    <phoneticPr fontId="2" type="noConversion"/>
  </si>
  <si>
    <t>蔡惠娟國泰世華東湖分行帳戶交易明細，本院卷11卷第36頁</t>
    <phoneticPr fontId="2" type="noConversion"/>
  </si>
  <si>
    <t>107/9/17</t>
    <phoneticPr fontId="2" type="noConversion"/>
  </si>
  <si>
    <t>107/10/12</t>
    <phoneticPr fontId="2" type="noConversion"/>
  </si>
  <si>
    <t>107/10/17</t>
    <phoneticPr fontId="2" type="noConversion"/>
  </si>
  <si>
    <t>107/10/23</t>
    <phoneticPr fontId="2" type="noConversion"/>
  </si>
  <si>
    <t>107/10/30</t>
    <phoneticPr fontId="2" type="noConversion"/>
  </si>
  <si>
    <t>蔡惠娟國泰世華東湖分行帳戶交易明細，本院卷11卷第37頁</t>
    <phoneticPr fontId="2" type="noConversion"/>
  </si>
  <si>
    <t>107/11/12</t>
    <phoneticPr fontId="2" type="noConversion"/>
  </si>
  <si>
    <t>107/11/23</t>
    <phoneticPr fontId="2" type="noConversion"/>
  </si>
  <si>
    <t>107/12/7</t>
    <phoneticPr fontId="2" type="noConversion"/>
  </si>
  <si>
    <t>107/12/17</t>
    <phoneticPr fontId="2" type="noConversion"/>
  </si>
  <si>
    <t>107/12/22</t>
    <phoneticPr fontId="2" type="noConversion"/>
  </si>
  <si>
    <t>蔡惠娟國泰世華東湖分行帳戶交易明細，本院卷11卷第38頁</t>
    <phoneticPr fontId="2" type="noConversion"/>
  </si>
  <si>
    <t>108/1/8</t>
    <phoneticPr fontId="2" type="noConversion"/>
  </si>
  <si>
    <t>108/1/14</t>
    <phoneticPr fontId="2" type="noConversion"/>
  </si>
  <si>
    <t>108/1/18</t>
    <phoneticPr fontId="2" type="noConversion"/>
  </si>
  <si>
    <t>108/2/15</t>
    <phoneticPr fontId="2" type="noConversion"/>
  </si>
  <si>
    <t>108/2/23</t>
    <phoneticPr fontId="2" type="noConversion"/>
  </si>
  <si>
    <t>108/3/7</t>
    <phoneticPr fontId="2" type="noConversion"/>
  </si>
  <si>
    <t>蔡惠娟國泰世華東湖分行帳戶交易明細，本院卷11卷第39頁</t>
    <phoneticPr fontId="2" type="noConversion"/>
  </si>
  <si>
    <t>108/3/18</t>
    <phoneticPr fontId="2" type="noConversion"/>
  </si>
  <si>
    <t>108/4/8</t>
    <phoneticPr fontId="2" type="noConversion"/>
  </si>
  <si>
    <t>108/4/26</t>
    <phoneticPr fontId="2" type="noConversion"/>
  </si>
  <si>
    <t>108/5/10</t>
    <phoneticPr fontId="2" type="noConversion"/>
  </si>
  <si>
    <t>108/5/27</t>
    <phoneticPr fontId="2" type="noConversion"/>
  </si>
  <si>
    <t>108/6/12</t>
    <phoneticPr fontId="2" type="noConversion"/>
  </si>
  <si>
    <t>蔡惠娟國泰世華東湖分行帳戶交易明細，本院卷11卷第40頁</t>
    <phoneticPr fontId="2" type="noConversion"/>
  </si>
  <si>
    <t>108/6/25</t>
    <phoneticPr fontId="2" type="noConversion"/>
  </si>
  <si>
    <t>108/8/5</t>
    <phoneticPr fontId="2" type="noConversion"/>
  </si>
  <si>
    <t>108/9/2</t>
    <phoneticPr fontId="2" type="noConversion"/>
  </si>
  <si>
    <t>日期</t>
    <phoneticPr fontId="2" type="noConversion"/>
  </si>
  <si>
    <t>匯入帳戶</t>
    <phoneticPr fontId="2" type="noConversion"/>
  </si>
  <si>
    <t>計算</t>
    <phoneticPr fontId="2" type="noConversion"/>
  </si>
  <si>
    <t>投資本金及利率卷證出處</t>
    <phoneticPr fontId="2" type="noConversion"/>
  </si>
  <si>
    <t>備註</t>
    <phoneticPr fontId="2" type="noConversion"/>
  </si>
  <si>
    <t>協議書及本票</t>
    <phoneticPr fontId="2" type="noConversion"/>
  </si>
  <si>
    <t>相關簡訊</t>
    <phoneticPr fontId="2" type="noConversion"/>
  </si>
  <si>
    <t>102/01/29</t>
    <phoneticPr fontId="2" type="noConversion"/>
  </si>
  <si>
    <t xml:space="preserve">月息50000/本金1200000
</t>
    <phoneticPr fontId="2" type="noConversion"/>
  </si>
  <si>
    <t>102/03/04</t>
    <phoneticPr fontId="2" type="noConversion"/>
  </si>
  <si>
    <r>
      <t xml:space="preserve">月息20000/本金200000
</t>
    </r>
    <r>
      <rPr>
        <sz val="12"/>
        <color theme="1"/>
        <rFont val="新細明體"/>
        <family val="2"/>
        <charset val="136"/>
        <scheme val="minor"/>
      </rPr>
      <t/>
    </r>
    <phoneticPr fontId="2" type="noConversion"/>
  </si>
  <si>
    <t>102/03/21</t>
    <phoneticPr fontId="2" type="noConversion"/>
  </si>
  <si>
    <r>
      <t>月息10000/本金100000</t>
    </r>
    <r>
      <rPr>
        <sz val="12"/>
        <color theme="1"/>
        <rFont val="新細明體"/>
        <family val="2"/>
        <charset val="136"/>
        <scheme val="minor"/>
      </rPr>
      <t/>
    </r>
    <phoneticPr fontId="2" type="noConversion"/>
  </si>
  <si>
    <r>
      <t xml:space="preserve">月息50000/本金300000
</t>
    </r>
    <r>
      <rPr>
        <sz val="12"/>
        <color theme="1"/>
        <rFont val="新細明體"/>
        <family val="2"/>
        <charset val="136"/>
        <scheme val="minor"/>
      </rPr>
      <t/>
    </r>
    <phoneticPr fontId="2" type="noConversion"/>
  </si>
  <si>
    <t>102/04/03</t>
    <phoneticPr fontId="2" type="noConversion"/>
  </si>
  <si>
    <t>編號</t>
    <phoneticPr fontId="2" type="noConversion"/>
  </si>
  <si>
    <t>日期</t>
    <phoneticPr fontId="2" type="noConversion"/>
  </si>
  <si>
    <t>匯出帳戶</t>
    <phoneticPr fontId="2" type="noConversion"/>
  </si>
  <si>
    <t>金額</t>
    <phoneticPr fontId="2" type="noConversion"/>
  </si>
  <si>
    <t>卷證出處</t>
    <phoneticPr fontId="2" type="noConversion"/>
  </si>
  <si>
    <t>備註</t>
    <phoneticPr fontId="2" type="noConversion"/>
  </si>
  <si>
    <t>102/02/27</t>
    <phoneticPr fontId="2" type="noConversion"/>
  </si>
  <si>
    <t>102/03/24</t>
    <phoneticPr fontId="2" type="noConversion"/>
  </si>
  <si>
    <t>102/04/02</t>
    <phoneticPr fontId="2" type="noConversion"/>
  </si>
  <si>
    <t>102/04/27</t>
    <phoneticPr fontId="2" type="noConversion"/>
  </si>
  <si>
    <t>102/04/30</t>
    <phoneticPr fontId="2" type="noConversion"/>
  </si>
  <si>
    <t>102/05/27</t>
    <phoneticPr fontId="2" type="noConversion"/>
  </si>
  <si>
    <t>102/05/29</t>
    <phoneticPr fontId="2" type="noConversion"/>
  </si>
  <si>
    <t>102/06/03</t>
    <phoneticPr fontId="2" type="noConversion"/>
  </si>
  <si>
    <t>102/06/28</t>
    <phoneticPr fontId="2" type="noConversion"/>
  </si>
  <si>
    <t>102/06/28</t>
    <phoneticPr fontId="2" type="noConversion"/>
  </si>
  <si>
    <t>102/07/02</t>
    <phoneticPr fontId="2" type="noConversion"/>
  </si>
  <si>
    <t>102/07/28</t>
    <phoneticPr fontId="2" type="noConversion"/>
  </si>
  <si>
    <t>102/08/28</t>
    <phoneticPr fontId="2" type="noConversion"/>
  </si>
  <si>
    <t>102/08/30</t>
    <phoneticPr fontId="2" type="noConversion"/>
  </si>
  <si>
    <t>102/09/27</t>
    <phoneticPr fontId="2" type="noConversion"/>
  </si>
  <si>
    <t>102/10/01</t>
    <phoneticPr fontId="2" type="noConversion"/>
  </si>
  <si>
    <t>102/10/28</t>
    <phoneticPr fontId="2" type="noConversion"/>
  </si>
  <si>
    <t>103/01/16</t>
    <phoneticPr fontId="2" type="noConversion"/>
  </si>
  <si>
    <t>103/01/27</t>
    <phoneticPr fontId="2" type="noConversion"/>
  </si>
  <si>
    <t>103/04/16</t>
    <phoneticPr fontId="2" type="noConversion"/>
  </si>
  <si>
    <t>103/05/07</t>
    <phoneticPr fontId="2" type="noConversion"/>
  </si>
  <si>
    <t>103/05/23</t>
    <phoneticPr fontId="2" type="noConversion"/>
  </si>
  <si>
    <t>103/05/30</t>
    <phoneticPr fontId="2" type="noConversion"/>
  </si>
  <si>
    <t>103/06/12</t>
    <phoneticPr fontId="2" type="noConversion"/>
  </si>
  <si>
    <t>103/06/30</t>
    <phoneticPr fontId="2" type="noConversion"/>
  </si>
  <si>
    <t>103/07/18</t>
    <phoneticPr fontId="2" type="noConversion"/>
  </si>
  <si>
    <t>103/07/26</t>
    <phoneticPr fontId="2" type="noConversion"/>
  </si>
  <si>
    <t>103/08/30</t>
    <phoneticPr fontId="2" type="noConversion"/>
  </si>
  <si>
    <t>103/12/19</t>
    <phoneticPr fontId="2" type="noConversion"/>
  </si>
  <si>
    <t>104/01/30</t>
    <phoneticPr fontId="2" type="noConversion"/>
  </si>
  <si>
    <t>104/03/03</t>
    <phoneticPr fontId="2" type="noConversion"/>
  </si>
  <si>
    <t>104/05/12</t>
    <phoneticPr fontId="2" type="noConversion"/>
  </si>
  <si>
    <t>104/07/12</t>
    <phoneticPr fontId="2" type="noConversion"/>
  </si>
  <si>
    <t>日期</t>
    <phoneticPr fontId="2" type="noConversion"/>
  </si>
  <si>
    <t>匯出帳戶</t>
    <phoneticPr fontId="2" type="noConversion"/>
  </si>
  <si>
    <t>匯入帳戶</t>
    <phoneticPr fontId="2" type="noConversion"/>
  </si>
  <si>
    <t>資金
卷證出處</t>
    <phoneticPr fontId="2" type="noConversion"/>
  </si>
  <si>
    <t>月利率</t>
    <phoneticPr fontId="2" type="noConversion"/>
  </si>
  <si>
    <t>計算</t>
    <phoneticPr fontId="2" type="noConversion"/>
  </si>
  <si>
    <t>投資本金及利率卷證出處</t>
    <phoneticPr fontId="2" type="noConversion"/>
  </si>
  <si>
    <t>協議書及本票</t>
    <phoneticPr fontId="2" type="noConversion"/>
  </si>
  <si>
    <t>相關簡訊</t>
    <phoneticPr fontId="2" type="noConversion"/>
  </si>
  <si>
    <t>102/06/17</t>
    <phoneticPr fontId="2" type="noConversion"/>
  </si>
  <si>
    <t>協議書及本票(109年6月17日)
109他2114卷二第491、492頁</t>
    <phoneticPr fontId="2" type="noConversion"/>
  </si>
  <si>
    <t>已依蔡惠娟指示先扣除第1個月投資利息</t>
    <phoneticPr fontId="2" type="noConversion"/>
  </si>
  <si>
    <t>102/06/19</t>
    <phoneticPr fontId="2" type="noConversion"/>
  </si>
  <si>
    <t>協議書及本票(109年6月17日)
109他2114卷二第493、494頁</t>
    <phoneticPr fontId="2" type="noConversion"/>
  </si>
  <si>
    <t>102/07/22</t>
    <phoneticPr fontId="2" type="noConversion"/>
  </si>
  <si>
    <t>協議書及本票(109年7月22日)
109他2114卷二第495、496頁</t>
    <phoneticPr fontId="2" type="noConversion"/>
  </si>
  <si>
    <t>已依蔡惠娟指示先扣除投資利息</t>
    <phoneticPr fontId="2" type="noConversion"/>
  </si>
  <si>
    <t>102/09/30</t>
    <phoneticPr fontId="2" type="noConversion"/>
  </si>
  <si>
    <t>本票(109年9月30日)
109他2114卷二第497頁</t>
    <phoneticPr fontId="2" type="noConversion"/>
  </si>
  <si>
    <t>已依蔡惠娟指示先扣除第1個月部分投資利息</t>
    <phoneticPr fontId="2" type="noConversion"/>
  </si>
  <si>
    <t>其他證據：合作金庫銀行精武分行匯款申請書代收入收據。同前卷第497頁</t>
    <phoneticPr fontId="2" type="noConversion"/>
  </si>
  <si>
    <t xml:space="preserve">
</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</si>
  <si>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</si>
  <si>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</si>
  <si>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</si>
  <si>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</si>
  <si>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</si>
  <si>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</si>
  <si>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</si>
  <si>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102/07/17</t>
    <phoneticPr fontId="2" type="noConversion"/>
  </si>
  <si>
    <t>102/08/16</t>
    <phoneticPr fontId="2" type="noConversion"/>
  </si>
  <si>
    <t>102/09/16</t>
    <phoneticPr fontId="2" type="noConversion"/>
  </si>
  <si>
    <t>102/10/17</t>
    <phoneticPr fontId="2" type="noConversion"/>
  </si>
  <si>
    <t>102/11/17</t>
    <phoneticPr fontId="2" type="noConversion"/>
  </si>
  <si>
    <t>102/12/02</t>
    <phoneticPr fontId="2" type="noConversion"/>
  </si>
  <si>
    <t>102/12/18</t>
    <phoneticPr fontId="2" type="noConversion"/>
  </si>
  <si>
    <t>103/01/17</t>
    <phoneticPr fontId="2" type="noConversion"/>
  </si>
  <si>
    <t>103/01/30</t>
    <phoneticPr fontId="2" type="noConversion"/>
  </si>
  <si>
    <t>103/02/16</t>
    <phoneticPr fontId="2" type="noConversion"/>
  </si>
  <si>
    <t>103/04/17</t>
    <phoneticPr fontId="2" type="noConversion"/>
  </si>
  <si>
    <t>103/04/17</t>
    <phoneticPr fontId="2" type="noConversion"/>
  </si>
  <si>
    <t>103/04/30</t>
    <phoneticPr fontId="2" type="noConversion"/>
  </si>
  <si>
    <t>103/05/19</t>
    <phoneticPr fontId="2" type="noConversion"/>
  </si>
  <si>
    <t>103/06/18</t>
    <phoneticPr fontId="2" type="noConversion"/>
  </si>
  <si>
    <t>103/07/16</t>
    <phoneticPr fontId="2" type="noConversion"/>
  </si>
  <si>
    <t>103/08/19</t>
    <phoneticPr fontId="2" type="noConversion"/>
  </si>
  <si>
    <t>103/09/22</t>
    <phoneticPr fontId="2" type="noConversion"/>
  </si>
  <si>
    <t>103/10/22</t>
    <phoneticPr fontId="2" type="noConversion"/>
  </si>
  <si>
    <t>103/11/20</t>
    <phoneticPr fontId="2" type="noConversion"/>
  </si>
  <si>
    <t>103/12/20</t>
    <phoneticPr fontId="2" type="noConversion"/>
  </si>
  <si>
    <t>104/01/22</t>
    <phoneticPr fontId="2" type="noConversion"/>
  </si>
  <si>
    <t>104/02/17</t>
    <phoneticPr fontId="2" type="noConversion"/>
  </si>
  <si>
    <t>104/03/29</t>
    <phoneticPr fontId="2" type="noConversion"/>
  </si>
  <si>
    <t>104/05/04</t>
    <phoneticPr fontId="2" type="noConversion"/>
  </si>
  <si>
    <t>104/08/01</t>
    <phoneticPr fontId="2" type="noConversion"/>
  </si>
  <si>
    <t>日期</t>
    <phoneticPr fontId="2" type="noConversion"/>
  </si>
  <si>
    <t>匯出帳戶</t>
    <phoneticPr fontId="2" type="noConversion"/>
  </si>
  <si>
    <t>資金
卷證出處</t>
    <phoneticPr fontId="2" type="noConversion"/>
  </si>
  <si>
    <t>投資本金及利率卷證出處</t>
    <phoneticPr fontId="2" type="noConversion"/>
  </si>
  <si>
    <t>備註</t>
    <phoneticPr fontId="2" type="noConversion"/>
  </si>
  <si>
    <t>約定書及本票各2份(日期分別為104年1月15日、104年1月25日)</t>
    <phoneticPr fontId="2" type="noConversion"/>
  </si>
  <si>
    <t>約定書、本票(109他2114卷一第525、527、529頁)(註2)</t>
    <phoneticPr fontId="2" type="noConversion"/>
  </si>
  <si>
    <t>A10卷第8頁</t>
    <phoneticPr fontId="2" type="noConversion"/>
  </si>
  <si>
    <t>9000/200000</t>
    <phoneticPr fontId="2" type="noConversion"/>
  </si>
  <si>
    <t>約定書及本票各2份(日期分別為104年1月15日、104年1月25日)</t>
  </si>
  <si>
    <t>A10卷第8頁反面</t>
    <phoneticPr fontId="2" type="noConversion"/>
  </si>
  <si>
    <t>約定書、本票(109他2114卷一第525、527、529頁)(註2)</t>
  </si>
  <si>
    <t>A10卷第9頁反面</t>
    <phoneticPr fontId="2" type="noConversion"/>
  </si>
  <si>
    <t>103/05/08</t>
    <phoneticPr fontId="2" type="noConversion"/>
  </si>
  <si>
    <t>200000(匯出175000+三個月應收利息25000)</t>
    <phoneticPr fontId="2" type="noConversion"/>
  </si>
  <si>
    <t>103/05/22</t>
    <phoneticPr fontId="2" type="noConversion"/>
  </si>
  <si>
    <t>已依蔡惠娟指示先扣除第1期部分投資利息</t>
    <phoneticPr fontId="2" type="noConversion"/>
  </si>
  <si>
    <t>A10卷第32頁反面</t>
    <phoneticPr fontId="2" type="noConversion"/>
  </si>
  <si>
    <t>21000/300000</t>
    <phoneticPr fontId="2" type="noConversion"/>
  </si>
  <si>
    <t>600000(匯出595000+應收利息15000)</t>
    <phoneticPr fontId="2" type="noConversion"/>
  </si>
  <si>
    <t>A10卷第57頁反面</t>
    <phoneticPr fontId="2" type="noConversion"/>
  </si>
  <si>
    <t>A10卷第71頁反面</t>
    <phoneticPr fontId="2" type="noConversion"/>
  </si>
  <si>
    <t>A10卷第76頁</t>
    <phoneticPr fontId="2" type="noConversion"/>
  </si>
  <si>
    <t>100000(匯出96000+當月應收利息4000)</t>
    <phoneticPr fontId="2" type="noConversion"/>
  </si>
  <si>
    <t>日期</t>
    <phoneticPr fontId="2" type="noConversion"/>
  </si>
  <si>
    <t>匯出帳戶</t>
    <phoneticPr fontId="2" type="noConversion"/>
  </si>
  <si>
    <t>匯入帳戶</t>
    <phoneticPr fontId="2" type="noConversion"/>
  </si>
  <si>
    <t>月利率</t>
    <phoneticPr fontId="2" type="noConversion"/>
  </si>
  <si>
    <t>投資本金及利率卷證出處</t>
    <phoneticPr fontId="2" type="noConversion"/>
  </si>
  <si>
    <t>協議書及本票</t>
    <phoneticPr fontId="2" type="noConversion"/>
  </si>
  <si>
    <t>相關簡訊</t>
    <phoneticPr fontId="2" type="noConversion"/>
  </si>
  <si>
    <t>A10卷第7頁反面</t>
    <phoneticPr fontId="2" type="noConversion"/>
  </si>
  <si>
    <t>24000/800000</t>
    <phoneticPr fontId="2" type="noConversion"/>
  </si>
  <si>
    <t>已依蔡惠娟指示先扣除第1期投資利息</t>
    <phoneticPr fontId="2" type="noConversion"/>
  </si>
  <si>
    <t>約定書、本票(109他2114卷一第525、527、529頁)(註2)</t>
    <phoneticPr fontId="2" type="noConversion"/>
  </si>
  <si>
    <t>200000(匯出182000+兩個月應收利息18000)</t>
    <phoneticPr fontId="2" type="noConversion"/>
  </si>
  <si>
    <t>已依蔡惠娟指示先扣除2個月投資利息</t>
    <phoneticPr fontId="2" type="noConversion"/>
  </si>
  <si>
    <t>4000/200000</t>
    <phoneticPr fontId="2" type="noConversion"/>
  </si>
  <si>
    <t>103/05/01</t>
    <phoneticPr fontId="2" type="noConversion"/>
  </si>
  <si>
    <t>200000(匯出188000+兩個月應收利息12000)</t>
    <phoneticPr fontId="2" type="noConversion"/>
  </si>
  <si>
    <t>6000/200000</t>
    <phoneticPr fontId="2" type="noConversion"/>
  </si>
  <si>
    <t>A10卷第11頁</t>
    <phoneticPr fontId="2" type="noConversion"/>
  </si>
  <si>
    <t>(25000/3)/200000</t>
    <phoneticPr fontId="2" type="noConversion"/>
  </si>
  <si>
    <t>已依蔡惠娟指示先扣除3個月投資利息</t>
    <phoneticPr fontId="2" type="noConversion"/>
  </si>
  <si>
    <t>A10卷第12頁反面</t>
    <phoneticPr fontId="2" type="noConversion"/>
  </si>
  <si>
    <t>103/05/30</t>
    <phoneticPr fontId="2" type="noConversion"/>
  </si>
  <si>
    <t>A10卷第14頁</t>
    <phoneticPr fontId="2" type="noConversion"/>
  </si>
  <si>
    <t>A10卷第14頁</t>
    <phoneticPr fontId="2" type="noConversion"/>
  </si>
  <si>
    <t>103/05/31</t>
    <phoneticPr fontId="2" type="noConversion"/>
  </si>
  <si>
    <t>已依蔡惠娟指示先扣除第1期部分投資利息</t>
    <phoneticPr fontId="2" type="noConversion"/>
  </si>
  <si>
    <t>103/08/01</t>
    <phoneticPr fontId="2" type="noConversion"/>
  </si>
  <si>
    <t>A10卷第22頁</t>
    <phoneticPr fontId="2" type="noConversion"/>
  </si>
  <si>
    <t>100000(匯出85000+當月應收部分利息15000)</t>
    <phoneticPr fontId="2" type="noConversion"/>
  </si>
  <si>
    <t>300000(匯出279000+當月應收利息21000)</t>
    <phoneticPr fontId="2" type="noConversion"/>
  </si>
  <si>
    <t>A10卷第45頁反面</t>
    <phoneticPr fontId="2" type="noConversion"/>
  </si>
  <si>
    <t>104/02/26</t>
    <phoneticPr fontId="2" type="noConversion"/>
  </si>
  <si>
    <t>104/05/21</t>
    <phoneticPr fontId="2" type="noConversion"/>
  </si>
  <si>
    <t>104/06/15</t>
    <phoneticPr fontId="2" type="noConversion"/>
  </si>
  <si>
    <t>104/07/06</t>
    <phoneticPr fontId="2" type="noConversion"/>
  </si>
  <si>
    <t>A10卷第79頁反面</t>
    <phoneticPr fontId="2" type="noConversion"/>
  </si>
  <si>
    <t>104/07/18</t>
    <phoneticPr fontId="2" type="noConversion"/>
  </si>
  <si>
    <t>A10卷第81頁反面</t>
    <phoneticPr fontId="2" type="noConversion"/>
  </si>
  <si>
    <t>4000/100000</t>
    <phoneticPr fontId="2" type="noConversion"/>
  </si>
  <si>
    <t>匯出帳戶</t>
    <phoneticPr fontId="2" type="noConversion"/>
  </si>
  <si>
    <t>匯入帳戶</t>
    <phoneticPr fontId="2" type="noConversion"/>
  </si>
  <si>
    <t>卷證出處</t>
    <phoneticPr fontId="2" type="noConversion"/>
  </si>
  <si>
    <t>陳雅湞東湖分行帳戶交易明細</t>
    <phoneticPr fontId="2" type="noConversion"/>
  </si>
  <si>
    <t>本院卷12第11頁</t>
  </si>
  <si>
    <t>陳雅湞東湖分行帳戶交易明細</t>
  </si>
  <si>
    <t>103/07/14</t>
    <phoneticPr fontId="2" type="noConversion"/>
  </si>
  <si>
    <t>本院卷12第12頁</t>
  </si>
  <si>
    <t>103/08/06</t>
    <phoneticPr fontId="2" type="noConversion"/>
  </si>
  <si>
    <t>陳雅湞東湖分行帳戶交易明細</t>
    <phoneticPr fontId="2" type="noConversion"/>
  </si>
  <si>
    <t>103/08/08</t>
    <phoneticPr fontId="2" type="noConversion"/>
  </si>
  <si>
    <t>103/09/01</t>
    <phoneticPr fontId="2" type="noConversion"/>
  </si>
  <si>
    <t>103/09/09</t>
    <phoneticPr fontId="2" type="noConversion"/>
  </si>
  <si>
    <t>陳雅湞東湖分行帳戶交易明細</t>
    <phoneticPr fontId="2" type="noConversion"/>
  </si>
  <si>
    <t>103/09/15</t>
    <phoneticPr fontId="2" type="noConversion"/>
  </si>
  <si>
    <t>103/09/29</t>
    <phoneticPr fontId="2" type="noConversion"/>
  </si>
  <si>
    <t>本院卷12第13頁</t>
  </si>
  <si>
    <t>103/10/06</t>
    <phoneticPr fontId="2" type="noConversion"/>
  </si>
  <si>
    <t>103/10/14</t>
    <phoneticPr fontId="2" type="noConversion"/>
  </si>
  <si>
    <t>103/10/22</t>
    <phoneticPr fontId="2" type="noConversion"/>
  </si>
  <si>
    <t>103/11/06</t>
    <phoneticPr fontId="2" type="noConversion"/>
  </si>
  <si>
    <t>103/11/14</t>
    <phoneticPr fontId="2" type="noConversion"/>
  </si>
  <si>
    <t>陳雅湞東湖分行帳戶交易明細</t>
    <phoneticPr fontId="2" type="noConversion"/>
  </si>
  <si>
    <t>103/11/17</t>
    <phoneticPr fontId="2" type="noConversion"/>
  </si>
  <si>
    <t>本院卷12第14頁</t>
  </si>
  <si>
    <t>103/12/08</t>
    <phoneticPr fontId="2" type="noConversion"/>
  </si>
  <si>
    <t>本院卷12第15頁</t>
  </si>
  <si>
    <t>104/02/16</t>
    <phoneticPr fontId="2" type="noConversion"/>
  </si>
  <si>
    <t>104/03/24</t>
    <phoneticPr fontId="2" type="noConversion"/>
  </si>
  <si>
    <t>104/04/08</t>
    <phoneticPr fontId="2" type="noConversion"/>
  </si>
  <si>
    <t>本院卷12第16頁</t>
  </si>
  <si>
    <t>104/05/04</t>
    <phoneticPr fontId="2" type="noConversion"/>
  </si>
  <si>
    <t>104/05/15</t>
    <phoneticPr fontId="2" type="noConversion"/>
  </si>
  <si>
    <t>104/05/19</t>
    <phoneticPr fontId="2" type="noConversion"/>
  </si>
  <si>
    <t>104/05/27</t>
    <phoneticPr fontId="2" type="noConversion"/>
  </si>
  <si>
    <t>104/07/17</t>
    <phoneticPr fontId="2" type="noConversion"/>
  </si>
  <si>
    <t>本院卷12第17頁</t>
  </si>
  <si>
    <t>104/07/27</t>
    <phoneticPr fontId="2" type="noConversion"/>
  </si>
  <si>
    <t>105/09/05</t>
    <phoneticPr fontId="2" type="noConversion"/>
  </si>
  <si>
    <t>本院卷12第18頁</t>
  </si>
  <si>
    <t>105/10/26</t>
    <phoneticPr fontId="2" type="noConversion"/>
  </si>
  <si>
    <t>105/11/02</t>
    <phoneticPr fontId="2" type="noConversion"/>
  </si>
  <si>
    <t>105/11/29</t>
    <phoneticPr fontId="2" type="noConversion"/>
  </si>
  <si>
    <t>105/12/23</t>
    <phoneticPr fontId="2" type="noConversion"/>
  </si>
  <si>
    <t>本院卷12第19頁</t>
  </si>
  <si>
    <t>106/01/09</t>
    <phoneticPr fontId="2" type="noConversion"/>
  </si>
  <si>
    <t>106/01/19</t>
    <phoneticPr fontId="2" type="noConversion"/>
  </si>
  <si>
    <t>陳雅湞東湖分行帳戶交易明細</t>
    <phoneticPr fontId="2" type="noConversion"/>
  </si>
  <si>
    <t>106/02/09</t>
    <phoneticPr fontId="2" type="noConversion"/>
  </si>
  <si>
    <t>陳雅湞東湖分行帳戶交易明細</t>
    <phoneticPr fontId="2" type="noConversion"/>
  </si>
  <si>
    <t>106/02/18</t>
    <phoneticPr fontId="2" type="noConversion"/>
  </si>
  <si>
    <t>陳雅湞東湖分行帳戶交易明細</t>
    <phoneticPr fontId="2" type="noConversion"/>
  </si>
  <si>
    <t>106/03/01</t>
    <phoneticPr fontId="2" type="noConversion"/>
  </si>
  <si>
    <t>106/03/03</t>
    <phoneticPr fontId="2" type="noConversion"/>
  </si>
  <si>
    <t>106/03/06</t>
    <phoneticPr fontId="2" type="noConversion"/>
  </si>
  <si>
    <t>106/03/16</t>
    <phoneticPr fontId="2" type="noConversion"/>
  </si>
  <si>
    <t>陳雅湞東湖分行帳戶交易明細</t>
    <phoneticPr fontId="2" type="noConversion"/>
  </si>
  <si>
    <t>本院卷12第20頁</t>
  </si>
  <si>
    <t>106/03/21</t>
    <phoneticPr fontId="2" type="noConversion"/>
  </si>
  <si>
    <t>106/03/28</t>
    <phoneticPr fontId="2" type="noConversion"/>
  </si>
  <si>
    <t>陳雅湞東湖分行帳戶交易明細</t>
    <phoneticPr fontId="2" type="noConversion"/>
  </si>
  <si>
    <t>106/04/05</t>
    <phoneticPr fontId="2" type="noConversion"/>
  </si>
  <si>
    <t>106/04/12</t>
    <phoneticPr fontId="2" type="noConversion"/>
  </si>
  <si>
    <t>陳雅湞東湖分行帳戶交易明細</t>
    <phoneticPr fontId="2" type="noConversion"/>
  </si>
  <si>
    <t>106/05//09</t>
    <phoneticPr fontId="2" type="noConversion"/>
  </si>
  <si>
    <t>陳雅湞東湖分行帳戶交易明細</t>
    <phoneticPr fontId="2" type="noConversion"/>
  </si>
  <si>
    <t>106/05/12</t>
    <phoneticPr fontId="2" type="noConversion"/>
  </si>
  <si>
    <t>陳雅湞東湖分行帳戶交易明細</t>
    <phoneticPr fontId="2" type="noConversion"/>
  </si>
  <si>
    <t>106/05/26</t>
    <phoneticPr fontId="2" type="noConversion"/>
  </si>
  <si>
    <t>陳雅湞東湖分行帳戶交易明細</t>
    <phoneticPr fontId="2" type="noConversion"/>
  </si>
  <si>
    <t>106/06/09</t>
    <phoneticPr fontId="2" type="noConversion"/>
  </si>
  <si>
    <t>陳雅湞東湖分行帳戶交易明細</t>
    <phoneticPr fontId="2" type="noConversion"/>
  </si>
  <si>
    <t>106/07/14</t>
    <phoneticPr fontId="2" type="noConversion"/>
  </si>
  <si>
    <t>陳雅湞東湖分行帳戶交易明細</t>
    <phoneticPr fontId="2" type="noConversion"/>
  </si>
  <si>
    <t>106/08/16</t>
    <phoneticPr fontId="2" type="noConversion"/>
  </si>
  <si>
    <t>本院卷12第21頁</t>
  </si>
  <si>
    <t>106/10/27</t>
    <phoneticPr fontId="2" type="noConversion"/>
  </si>
  <si>
    <t>陳雅湞東湖分行帳戶交易明細</t>
    <phoneticPr fontId="2" type="noConversion"/>
  </si>
  <si>
    <t>106/11/27</t>
    <phoneticPr fontId="2" type="noConversion"/>
  </si>
  <si>
    <t>106/12/04</t>
    <phoneticPr fontId="2" type="noConversion"/>
  </si>
  <si>
    <t>106/12/11</t>
    <phoneticPr fontId="2" type="noConversion"/>
  </si>
  <si>
    <t>107/01/19</t>
    <phoneticPr fontId="2" type="noConversion"/>
  </si>
  <si>
    <t>陳雅湞東湖分行帳戶交易明細</t>
    <phoneticPr fontId="2" type="noConversion"/>
  </si>
  <si>
    <t>107/05/17</t>
    <phoneticPr fontId="2" type="noConversion"/>
  </si>
  <si>
    <t>107/06/05</t>
    <phoneticPr fontId="2" type="noConversion"/>
  </si>
  <si>
    <t>107/06/12</t>
    <phoneticPr fontId="2" type="noConversion"/>
  </si>
  <si>
    <t>本院卷12第22頁</t>
  </si>
  <si>
    <t>107/07/05</t>
    <phoneticPr fontId="2" type="noConversion"/>
  </si>
  <si>
    <t>107/07/16</t>
    <phoneticPr fontId="2" type="noConversion"/>
  </si>
  <si>
    <t>107/07/27</t>
    <phoneticPr fontId="2" type="noConversion"/>
  </si>
  <si>
    <t>107/08/23</t>
    <phoneticPr fontId="2" type="noConversion"/>
  </si>
  <si>
    <t>107/10/12</t>
    <phoneticPr fontId="2" type="noConversion"/>
  </si>
  <si>
    <t>107/10/17</t>
    <phoneticPr fontId="2" type="noConversion"/>
  </si>
  <si>
    <t>107/10/22</t>
    <phoneticPr fontId="2" type="noConversion"/>
  </si>
  <si>
    <t>陳雅湞東湖分行帳戶交易明細</t>
    <phoneticPr fontId="2" type="noConversion"/>
  </si>
  <si>
    <t>107/10/23</t>
    <phoneticPr fontId="2" type="noConversion"/>
  </si>
  <si>
    <t>107/10/26</t>
    <phoneticPr fontId="2" type="noConversion"/>
  </si>
  <si>
    <t>陳雅湞東湖分行帳戶交易明細</t>
    <phoneticPr fontId="2" type="noConversion"/>
  </si>
  <si>
    <t>本院卷12第23頁</t>
  </si>
  <si>
    <t>107/10/29</t>
    <phoneticPr fontId="2" type="noConversion"/>
  </si>
  <si>
    <t>107/10/30</t>
    <phoneticPr fontId="2" type="noConversion"/>
  </si>
  <si>
    <t>107/11/28</t>
    <phoneticPr fontId="2" type="noConversion"/>
  </si>
  <si>
    <t>107/12/21</t>
    <phoneticPr fontId="2" type="noConversion"/>
  </si>
  <si>
    <t>108/01/02</t>
    <phoneticPr fontId="2" type="noConversion"/>
  </si>
  <si>
    <t>108/01/14</t>
    <phoneticPr fontId="2" type="noConversion"/>
  </si>
  <si>
    <t>108/01/19</t>
    <phoneticPr fontId="2" type="noConversion"/>
  </si>
  <si>
    <t>陳雅湞東湖分行帳戶交易明細</t>
    <phoneticPr fontId="2" type="noConversion"/>
  </si>
  <si>
    <t>108/02/15</t>
    <phoneticPr fontId="2" type="noConversion"/>
  </si>
  <si>
    <t>108/02/23</t>
    <phoneticPr fontId="2" type="noConversion"/>
  </si>
  <si>
    <t>108/03/07</t>
    <phoneticPr fontId="2" type="noConversion"/>
  </si>
  <si>
    <t>108/03/26</t>
    <phoneticPr fontId="2" type="noConversion"/>
  </si>
  <si>
    <t>本院卷12第24頁</t>
  </si>
  <si>
    <t>108/04/22</t>
    <phoneticPr fontId="2" type="noConversion"/>
  </si>
  <si>
    <t>108/04/29</t>
    <phoneticPr fontId="2" type="noConversion"/>
  </si>
  <si>
    <t>108/05/28</t>
    <phoneticPr fontId="2" type="noConversion"/>
  </si>
  <si>
    <t>108/06/24</t>
    <phoneticPr fontId="2" type="noConversion"/>
  </si>
  <si>
    <t>陳雅湞東湖分行帳戶交易明細</t>
    <phoneticPr fontId="2" type="noConversion"/>
  </si>
  <si>
    <t>108/06/28</t>
    <phoneticPr fontId="2" type="noConversion"/>
  </si>
  <si>
    <t>108/08/13</t>
    <phoneticPr fontId="2" type="noConversion"/>
  </si>
  <si>
    <t>107/06/05</t>
    <phoneticPr fontId="2" type="noConversion"/>
  </si>
  <si>
    <t>107/07/05</t>
    <phoneticPr fontId="2" type="noConversion"/>
  </si>
  <si>
    <t>匯入帳戶</t>
    <phoneticPr fontId="2" type="noConversion"/>
  </si>
  <si>
    <t>林恩源永豐銀行三興分行帳戶交易明細，本院卷12第77頁</t>
  </si>
  <si>
    <t>林恩源永豐銀行三興分行帳戶交易明細，本院卷12第79頁</t>
  </si>
  <si>
    <t>林恩源永豐銀行三興分行帳戶交易明細，本院卷12第81頁</t>
  </si>
  <si>
    <t>林恩源永豐銀行三興分行帳戶交易明細，本院卷12第83頁</t>
  </si>
  <si>
    <t>林恩源永豐銀行三興分行帳戶交易明細，本院卷12第85頁</t>
  </si>
  <si>
    <t>日期</t>
    <phoneticPr fontId="2" type="noConversion"/>
  </si>
  <si>
    <t>匯出帳戶</t>
    <phoneticPr fontId="2" type="noConversion"/>
  </si>
  <si>
    <t>匯入帳戶</t>
    <phoneticPr fontId="2" type="noConversion"/>
  </si>
  <si>
    <t>資金
卷證出處</t>
    <phoneticPr fontId="2" type="noConversion"/>
  </si>
  <si>
    <t>月利率</t>
    <phoneticPr fontId="2" type="noConversion"/>
  </si>
  <si>
    <t>投資本金及利率卷證出處</t>
    <phoneticPr fontId="2" type="noConversion"/>
  </si>
  <si>
    <t>協議書及本票</t>
    <phoneticPr fontId="2" type="noConversion"/>
  </si>
  <si>
    <t>相關簡訊</t>
    <phoneticPr fontId="2" type="noConversion"/>
  </si>
  <si>
    <t>103/04/14</t>
    <phoneticPr fontId="2" type="noConversion"/>
  </si>
  <si>
    <t>蔡惠娟華南銀行東湖分行帳戶交易明細，A10卷第7頁反面</t>
    <phoneticPr fontId="2" type="noConversion"/>
  </si>
  <si>
    <t>8800/440000</t>
    <phoneticPr fontId="2" type="noConversion"/>
  </si>
  <si>
    <t>103/04/15</t>
    <phoneticPr fontId="2" type="noConversion"/>
  </si>
  <si>
    <t>30000/1500000</t>
    <phoneticPr fontId="2" type="noConversion"/>
  </si>
  <si>
    <t>103/04/16</t>
    <phoneticPr fontId="2" type="noConversion"/>
  </si>
  <si>
    <t>蔡惠娟華南銀行東湖分行帳戶交易明細，A10卷第8頁</t>
    <phoneticPr fontId="2" type="noConversion"/>
  </si>
  <si>
    <t>36000/400000</t>
    <phoneticPr fontId="2" type="noConversion"/>
  </si>
  <si>
    <t>已依蔡惠娟指示先扣除第1個月投資利息</t>
    <phoneticPr fontId="2" type="noConversion"/>
  </si>
  <si>
    <t>103/04/21</t>
    <phoneticPr fontId="2" type="noConversion"/>
  </si>
  <si>
    <t>蔡惠娟華南銀行東湖分行帳戶交易明細，A10卷第8頁反面</t>
    <phoneticPr fontId="2" type="noConversion"/>
  </si>
  <si>
    <t>8000/400000</t>
    <phoneticPr fontId="2" type="noConversion"/>
  </si>
  <si>
    <t>103/04/22</t>
    <phoneticPr fontId="2" type="noConversion"/>
  </si>
  <si>
    <t>12000/600000</t>
    <phoneticPr fontId="2" type="noConversion"/>
  </si>
  <si>
    <t>103/04/24</t>
    <phoneticPr fontId="2" type="noConversion"/>
  </si>
  <si>
    <t>蔡惠娟華南銀行東湖分行帳戶交易明細，A10卷第9頁</t>
    <phoneticPr fontId="2" type="noConversion"/>
  </si>
  <si>
    <t>25000/500000</t>
    <phoneticPr fontId="2" type="noConversion"/>
  </si>
  <si>
    <t>已依蔡惠娟指示先扣除第1個月投資利息</t>
    <phoneticPr fontId="2" type="noConversion"/>
  </si>
  <si>
    <t>103/04/25</t>
    <phoneticPr fontId="2" type="noConversion"/>
  </si>
  <si>
    <t>蔡惠娟華南銀行東湖分行帳戶交易明細，A10卷第9頁</t>
    <phoneticPr fontId="2" type="noConversion"/>
  </si>
  <si>
    <t>12000/300000</t>
    <phoneticPr fontId="2" type="noConversion"/>
  </si>
  <si>
    <t>103/04/28</t>
    <phoneticPr fontId="2" type="noConversion"/>
  </si>
  <si>
    <t>蔡惠娟華南銀行東湖分行帳戶交易明細，A10卷第9頁反面</t>
    <phoneticPr fontId="2" type="noConversion"/>
  </si>
  <si>
    <t>20000/400000</t>
    <phoneticPr fontId="2" type="noConversion"/>
  </si>
  <si>
    <t>103/05/02</t>
    <phoneticPr fontId="2" type="noConversion"/>
  </si>
  <si>
    <t>蔡惠娟華南銀行東湖分行帳戶交易明細，A10卷第10頁</t>
    <phoneticPr fontId="2" type="noConversion"/>
  </si>
  <si>
    <t>24000/400000</t>
    <phoneticPr fontId="2" type="noConversion"/>
  </si>
  <si>
    <t>103/05/05</t>
    <phoneticPr fontId="2" type="noConversion"/>
  </si>
  <si>
    <t>蔡惠娟華南銀行東湖分行帳戶交易明細，A10卷第10頁反面</t>
    <phoneticPr fontId="2" type="noConversion"/>
  </si>
  <si>
    <t>8400/420000</t>
    <phoneticPr fontId="2" type="noConversion"/>
  </si>
  <si>
    <t>林恩源永豐銀行三興分行帳戶交易明細，本院卷12第77頁</t>
    <phoneticPr fontId="2" type="noConversion"/>
  </si>
  <si>
    <t>103/05/06</t>
    <phoneticPr fontId="2" type="noConversion"/>
  </si>
  <si>
    <t>蔡惠娟華南銀行東湖分行帳戶交易明細，A10卷第10頁反面</t>
    <phoneticPr fontId="2" type="noConversion"/>
  </si>
  <si>
    <t>18000/900000</t>
    <phoneticPr fontId="2" type="noConversion"/>
  </si>
  <si>
    <t>103/05/07</t>
    <phoneticPr fontId="2" type="noConversion"/>
  </si>
  <si>
    <t>蔡惠娟華南銀行東湖分行帳戶交易明細，A10卷第11頁</t>
    <phoneticPr fontId="2" type="noConversion"/>
  </si>
  <si>
    <t>8000/400000</t>
    <phoneticPr fontId="2" type="noConversion"/>
  </si>
  <si>
    <t>103/05/14</t>
    <phoneticPr fontId="2" type="noConversion"/>
  </si>
  <si>
    <t>蔡惠娟華南銀行東湖分行帳戶交易明細，A10卷第11頁反面</t>
    <phoneticPr fontId="2" type="noConversion"/>
  </si>
  <si>
    <t>40000/2000000</t>
    <phoneticPr fontId="2" type="noConversion"/>
  </si>
  <si>
    <t>40000/2000000</t>
    <phoneticPr fontId="2" type="noConversion"/>
  </si>
  <si>
    <t>蔡惠娟華南銀行東湖分行帳戶交易明細，A10卷第11頁反面</t>
    <phoneticPr fontId="2" type="noConversion"/>
  </si>
  <si>
    <t>20000/1000000</t>
    <phoneticPr fontId="2" type="noConversion"/>
  </si>
  <si>
    <t>林恩源永豐銀行三興分行帳戶交易明細，本院卷12第77頁</t>
    <phoneticPr fontId="2" type="noConversion"/>
  </si>
  <si>
    <t>103/05/15</t>
    <phoneticPr fontId="2" type="noConversion"/>
  </si>
  <si>
    <t>9060/453000</t>
    <phoneticPr fontId="2" type="noConversion"/>
  </si>
  <si>
    <t>103/05/21</t>
    <phoneticPr fontId="2" type="noConversion"/>
  </si>
  <si>
    <t>蔡惠娟華南銀行東湖分行帳戶交易明細，A10卷第12頁反面</t>
    <phoneticPr fontId="2" type="noConversion"/>
  </si>
  <si>
    <t>2000/100000</t>
    <phoneticPr fontId="2" type="noConversion"/>
  </si>
  <si>
    <t>103/05/22</t>
    <phoneticPr fontId="2" type="noConversion"/>
  </si>
  <si>
    <t>50000/1000000</t>
    <phoneticPr fontId="2" type="noConversion"/>
  </si>
  <si>
    <t>已先依蔡惠娟指示先扣除第1個月投資利息</t>
    <phoneticPr fontId="2" type="noConversion"/>
  </si>
  <si>
    <t>林恩源永豐銀行三興分行帳戶交易明細，本院卷12第77頁</t>
    <phoneticPr fontId="2" type="noConversion"/>
  </si>
  <si>
    <t>103/05/23</t>
    <phoneticPr fontId="2" type="noConversion"/>
  </si>
  <si>
    <t>蔡惠娟華南銀行東湖分行帳戶交易明細，A10卷第13頁</t>
    <phoneticPr fontId="2" type="noConversion"/>
  </si>
  <si>
    <t>1000/50000</t>
    <phoneticPr fontId="2" type="noConversion"/>
  </si>
  <si>
    <t>103/05/29</t>
    <phoneticPr fontId="2" type="noConversion"/>
  </si>
  <si>
    <t>蔡惠娟華南銀行東湖分行帳戶交易明細，A10卷第13頁反面</t>
    <phoneticPr fontId="2" type="noConversion"/>
  </si>
  <si>
    <t>30600/1530000</t>
    <phoneticPr fontId="2" type="noConversion"/>
  </si>
  <si>
    <t>103/06/01</t>
    <phoneticPr fontId="2" type="noConversion"/>
  </si>
  <si>
    <t>蔡惠娟華南銀行東湖分行帳戶交易明細，A10卷第14頁</t>
    <phoneticPr fontId="2" type="noConversion"/>
  </si>
  <si>
    <t>14000/700000</t>
    <phoneticPr fontId="2" type="noConversion"/>
  </si>
  <si>
    <t>103/06/11</t>
    <phoneticPr fontId="2" type="noConversion"/>
  </si>
  <si>
    <t>蔡惠娟華南銀行東湖分行帳戶交易明細，A10卷第15頁反面</t>
    <phoneticPr fontId="2" type="noConversion"/>
  </si>
  <si>
    <t>103/06/30</t>
    <phoneticPr fontId="2" type="noConversion"/>
  </si>
  <si>
    <t>蔡惠娟華南銀行東湖分行帳戶交易明細，A10卷第18頁</t>
    <phoneticPr fontId="2" type="noConversion"/>
  </si>
  <si>
    <t>10020/501000</t>
    <phoneticPr fontId="2" type="noConversion"/>
  </si>
  <si>
    <t>林恩源永豐銀行三興分行帳戶交易明細，本院卷12第79頁</t>
    <phoneticPr fontId="2" type="noConversion"/>
  </si>
  <si>
    <t>103/06/30</t>
    <phoneticPr fontId="2" type="noConversion"/>
  </si>
  <si>
    <t>蔡惠娟華南銀行東湖分行帳戶交易明細，A10卷第18頁</t>
    <phoneticPr fontId="2" type="noConversion"/>
  </si>
  <si>
    <t>3000/60000</t>
    <phoneticPr fontId="2" type="noConversion"/>
  </si>
  <si>
    <t>約定投資本金為60萬，但第一期預扣5%利息，故實際匯款金額為5萬7千元。</t>
    <phoneticPr fontId="2" type="noConversion"/>
  </si>
  <si>
    <t>103/07/15</t>
    <phoneticPr fontId="2" type="noConversion"/>
  </si>
  <si>
    <t>蔡惠娟華南銀行東湖分行帳戶交易明細，A10卷第19頁反面</t>
    <phoneticPr fontId="2" type="noConversion"/>
  </si>
  <si>
    <t>10000/500000</t>
    <phoneticPr fontId="2" type="noConversion"/>
  </si>
  <si>
    <t>103/07/29</t>
    <phoneticPr fontId="2" type="noConversion"/>
  </si>
  <si>
    <t>蔡惠娟華南銀行東湖分行帳戶交易明細，A10卷第21頁反面</t>
    <phoneticPr fontId="2" type="noConversion"/>
  </si>
  <si>
    <t>7040/352000</t>
    <phoneticPr fontId="2" type="noConversion"/>
  </si>
  <si>
    <t>103/07/31</t>
    <phoneticPr fontId="2" type="noConversion"/>
  </si>
  <si>
    <t>103/08/05</t>
    <phoneticPr fontId="2" type="noConversion"/>
  </si>
  <si>
    <t>蔡惠娟華南銀行東湖分行帳戶交易明細，A10卷第22頁反面</t>
    <phoneticPr fontId="2" type="noConversion"/>
  </si>
  <si>
    <t>4200/210000</t>
    <phoneticPr fontId="2" type="noConversion"/>
  </si>
  <si>
    <t>103/08/25</t>
    <phoneticPr fontId="2" type="noConversion"/>
  </si>
  <si>
    <t>蔡惠娟華南銀行東湖分行帳戶交易明細，A10卷第25頁</t>
    <phoneticPr fontId="2" type="noConversion"/>
  </si>
  <si>
    <t>6230/311500</t>
    <phoneticPr fontId="2" type="noConversion"/>
  </si>
  <si>
    <t>103/08/30</t>
    <phoneticPr fontId="2" type="noConversion"/>
  </si>
  <si>
    <t>蔡惠娟華南銀行東湖分行帳戶交易明細，A10卷第26頁</t>
    <phoneticPr fontId="2" type="noConversion"/>
  </si>
  <si>
    <t>7120/356000</t>
    <phoneticPr fontId="2" type="noConversion"/>
  </si>
  <si>
    <t>103/09/01</t>
    <phoneticPr fontId="2" type="noConversion"/>
  </si>
  <si>
    <t>蔡惠娟華南銀行東湖分行帳戶交易明細，A10卷第26頁反面</t>
    <phoneticPr fontId="2" type="noConversion"/>
  </si>
  <si>
    <t>6000/300000</t>
    <phoneticPr fontId="2" type="noConversion"/>
  </si>
  <si>
    <t>103/09/14</t>
    <phoneticPr fontId="2" type="noConversion"/>
  </si>
  <si>
    <t>蔡惠娟華南銀行東湖分行帳戶交易明細，A10卷第28頁反面</t>
    <phoneticPr fontId="2" type="noConversion"/>
  </si>
  <si>
    <t>103/09/28</t>
    <phoneticPr fontId="2" type="noConversion"/>
  </si>
  <si>
    <t>蔡惠娟華南銀行東湖分行帳戶交易明細，A10卷第31頁</t>
    <phoneticPr fontId="2" type="noConversion"/>
  </si>
  <si>
    <t>17800/890000</t>
    <phoneticPr fontId="2" type="noConversion"/>
  </si>
  <si>
    <t>103/10/09</t>
    <phoneticPr fontId="2" type="noConversion"/>
  </si>
  <si>
    <t>蔡惠娟華南銀行東湖分行帳戶交易明細，A10卷第32頁</t>
    <phoneticPr fontId="2" type="noConversion"/>
  </si>
  <si>
    <t>103/10/13</t>
    <phoneticPr fontId="2" type="noConversion"/>
  </si>
  <si>
    <t>蔡惠娟華南銀行東湖分行帳戶交易明細，A10卷第33頁</t>
    <phoneticPr fontId="2" type="noConversion"/>
  </si>
  <si>
    <t>28000/400000</t>
    <phoneticPr fontId="2" type="noConversion"/>
  </si>
  <si>
    <t>103/10/20</t>
    <phoneticPr fontId="2" type="noConversion"/>
  </si>
  <si>
    <t>蔡惠娟華南銀行東湖分行帳戶交易明細，A10卷第33頁反面</t>
    <phoneticPr fontId="2" type="noConversion"/>
  </si>
  <si>
    <t>林恩源永豐銀行三興分行帳戶交易明細，本院卷12第79頁</t>
    <phoneticPr fontId="2" type="noConversion"/>
  </si>
  <si>
    <t>103/10/20</t>
    <phoneticPr fontId="2" type="noConversion"/>
  </si>
  <si>
    <t>1800/90000</t>
    <phoneticPr fontId="2" type="noConversion"/>
  </si>
  <si>
    <t>103/12/03</t>
    <phoneticPr fontId="2" type="noConversion"/>
  </si>
  <si>
    <t>蔡惠娟華南銀行東湖分行帳戶交易明細，A10卷第42頁反面</t>
    <phoneticPr fontId="2" type="noConversion"/>
  </si>
  <si>
    <t>103/12/18</t>
    <phoneticPr fontId="2" type="noConversion"/>
  </si>
  <si>
    <t>蔡惠娟華南銀行東湖分行帳戶交易明細，A10卷第45頁反面</t>
    <phoneticPr fontId="2" type="noConversion"/>
  </si>
  <si>
    <t>13600/680000</t>
    <phoneticPr fontId="2" type="noConversion"/>
  </si>
  <si>
    <t>103/12/19</t>
    <phoneticPr fontId="2" type="noConversion"/>
  </si>
  <si>
    <t>蔡惠娟華南銀行東湖分行帳戶交易明細，A10卷第45頁反面</t>
    <phoneticPr fontId="2" type="noConversion"/>
  </si>
  <si>
    <t>14000/700000</t>
    <phoneticPr fontId="2" type="noConversion"/>
  </si>
  <si>
    <t>104/01/29</t>
    <phoneticPr fontId="2" type="noConversion"/>
  </si>
  <si>
    <t>蔡惠娟華南銀行東湖分行帳戶交易明細，A10卷第53頁反面</t>
    <phoneticPr fontId="2" type="noConversion"/>
  </si>
  <si>
    <t>8080/404000</t>
    <phoneticPr fontId="2" type="noConversion"/>
  </si>
  <si>
    <t>104/01/31</t>
    <phoneticPr fontId="2" type="noConversion"/>
  </si>
  <si>
    <t>6000/300000</t>
    <phoneticPr fontId="2" type="noConversion"/>
  </si>
  <si>
    <t>104/02/06</t>
    <phoneticPr fontId="2" type="noConversion"/>
  </si>
  <si>
    <t>蔡惠娟華南銀行東湖分行帳戶交易明細，A10卷第54頁反面</t>
    <phoneticPr fontId="2" type="noConversion"/>
  </si>
  <si>
    <t>26000/1300000</t>
    <phoneticPr fontId="2" type="noConversion"/>
  </si>
  <si>
    <t>林恩源永豐銀行三興分行帳戶交易明細，本院卷12第81頁</t>
    <phoneticPr fontId="2" type="noConversion"/>
  </si>
  <si>
    <t>104/02/13</t>
    <phoneticPr fontId="2" type="noConversion"/>
  </si>
  <si>
    <t>蔡惠娟華南銀行東湖分行帳戶交易明細，A10卷第55頁反面</t>
    <phoneticPr fontId="2" type="noConversion"/>
  </si>
  <si>
    <t>林恩源永豐銀行三興分行帳戶交易明細，本院卷12第83頁</t>
    <phoneticPr fontId="2" type="noConversion"/>
  </si>
  <si>
    <t>104/02/17</t>
    <phoneticPr fontId="2" type="noConversion"/>
  </si>
  <si>
    <t>蔡惠娟華南銀行東湖分行帳戶交易明細，A10卷第56頁反面</t>
    <phoneticPr fontId="2" type="noConversion"/>
  </si>
  <si>
    <t>4720/236000</t>
    <phoneticPr fontId="2" type="noConversion"/>
  </si>
  <si>
    <t>104/02/26</t>
    <phoneticPr fontId="2" type="noConversion"/>
  </si>
  <si>
    <t>蔡惠娟華南銀行東湖分行帳戶交易明細，A10卷第58頁</t>
    <phoneticPr fontId="2" type="noConversion"/>
  </si>
  <si>
    <t>104/03/11</t>
    <phoneticPr fontId="2" type="noConversion"/>
  </si>
  <si>
    <t>蔡惠娟華南銀行東湖分行帳戶交易明細，A10卷第60頁</t>
    <phoneticPr fontId="2" type="noConversion"/>
  </si>
  <si>
    <t>104/04/01</t>
    <phoneticPr fontId="2" type="noConversion"/>
  </si>
  <si>
    <t>蔡惠娟華南銀行東湖分行帳戶交易明細，A10卷第63頁</t>
    <phoneticPr fontId="2" type="noConversion"/>
  </si>
  <si>
    <t>10200/510000</t>
    <phoneticPr fontId="2" type="noConversion"/>
  </si>
  <si>
    <t>104/04/07</t>
    <phoneticPr fontId="2" type="noConversion"/>
  </si>
  <si>
    <t>蔡惠娟華南銀行東湖分行帳戶交易明細，A10卷第63頁反面</t>
    <phoneticPr fontId="2" type="noConversion"/>
  </si>
  <si>
    <t>9400/470000</t>
    <phoneticPr fontId="2" type="noConversion"/>
  </si>
  <si>
    <t>104/06/15</t>
    <phoneticPr fontId="2" type="noConversion"/>
  </si>
  <si>
    <t>蔡惠娟華南銀行東湖分行帳戶交易明細，A10卷第76頁</t>
    <phoneticPr fontId="2" type="noConversion"/>
  </si>
  <si>
    <t>林恩源永豐銀行三興分行帳戶交易明細，本院卷12第85頁</t>
    <phoneticPr fontId="2" type="noConversion"/>
  </si>
  <si>
    <t>104/06/16</t>
    <phoneticPr fontId="2" type="noConversion"/>
  </si>
  <si>
    <t>蔡惠娟華南銀行東湖分行帳戶交易明細，A10卷第76頁</t>
    <phoneticPr fontId="2" type="noConversion"/>
  </si>
  <si>
    <t>1000/50000</t>
    <phoneticPr fontId="2" type="noConversion"/>
  </si>
  <si>
    <t>104/06/24</t>
    <phoneticPr fontId="2" type="noConversion"/>
  </si>
  <si>
    <t>蔡惠娟華南銀行東湖分行帳戶交易明細，A10卷第77頁</t>
    <phoneticPr fontId="2" type="noConversion"/>
  </si>
  <si>
    <t>104/06/25</t>
    <phoneticPr fontId="2" type="noConversion"/>
  </si>
  <si>
    <t>蔡惠娟華南銀行東湖分行帳戶交易明細，A10卷第77頁反面</t>
    <phoneticPr fontId="2" type="noConversion"/>
  </si>
  <si>
    <t>104/06/29</t>
    <phoneticPr fontId="2" type="noConversion"/>
  </si>
  <si>
    <t>蔡惠娟華南銀行東湖分行帳戶交易明細，A10卷第78頁</t>
    <phoneticPr fontId="2" type="noConversion"/>
  </si>
  <si>
    <t>林恩源永豐銀行三興分行帳戶交易明細，本院卷12第85頁</t>
    <phoneticPr fontId="2" type="noConversion"/>
  </si>
  <si>
    <t>104/07/06</t>
    <phoneticPr fontId="2" type="noConversion"/>
  </si>
  <si>
    <t>林恩源永豐銀行三興分行帳戶交易明細，本院卷12第85頁</t>
    <phoneticPr fontId="2" type="noConversion"/>
  </si>
  <si>
    <t>104/07/20</t>
    <phoneticPr fontId="2" type="noConversion"/>
  </si>
  <si>
    <t>蔡惠娟華南銀行東湖分行帳戶交易明細，A10卷第81頁反面</t>
    <phoneticPr fontId="2" type="noConversion"/>
  </si>
  <si>
    <t>104/07/24</t>
    <phoneticPr fontId="2" type="noConversion"/>
  </si>
  <si>
    <t>蔡惠娟華南銀行東湖分行帳戶交易明細，A10卷第82頁反面</t>
    <phoneticPr fontId="2" type="noConversion"/>
  </si>
  <si>
    <t>5640/282000</t>
    <phoneticPr fontId="2" type="noConversion"/>
  </si>
  <si>
    <t>104/07/24</t>
    <phoneticPr fontId="2" type="noConversion"/>
  </si>
  <si>
    <t>4000/200000</t>
    <phoneticPr fontId="2" type="noConversion"/>
  </si>
  <si>
    <t>104/12/01</t>
    <phoneticPr fontId="2" type="noConversion"/>
  </si>
  <si>
    <t>蔡惠娟華南銀行東湖分行帳戶交易明細，A10卷第93頁</t>
    <phoneticPr fontId="2" type="noConversion"/>
  </si>
  <si>
    <t>林恩源永豐銀行三興分行帳戶交易明細，本院卷12第87頁</t>
    <phoneticPr fontId="2" type="noConversion"/>
  </si>
  <si>
    <t>編號</t>
    <phoneticPr fontId="2" type="noConversion"/>
  </si>
  <si>
    <t>匯出帳戶</t>
    <phoneticPr fontId="2" type="noConversion"/>
  </si>
  <si>
    <t>卷證出處</t>
    <phoneticPr fontId="2" type="noConversion"/>
  </si>
  <si>
    <t>備註</t>
    <phoneticPr fontId="2" type="noConversion"/>
  </si>
  <si>
    <t>103/05/05</t>
    <phoneticPr fontId="2" type="noConversion"/>
  </si>
  <si>
    <t>蔡惠娟華南銀行東湖分行帳戶明細，A10卷第10頁反面</t>
    <phoneticPr fontId="2" type="noConversion"/>
  </si>
  <si>
    <t>103/05/12</t>
    <phoneticPr fontId="2" type="noConversion"/>
  </si>
  <si>
    <t>蔡惠娟華南銀行東湖分行帳戶明細，A10卷第11頁反面</t>
    <phoneticPr fontId="2" type="noConversion"/>
  </si>
  <si>
    <t>103/05/18</t>
    <phoneticPr fontId="2" type="noConversion"/>
  </si>
  <si>
    <t>蔡惠娟華南銀行東湖分行帳戶明細，A10卷第12頁</t>
    <phoneticPr fontId="2" type="noConversion"/>
  </si>
  <si>
    <t>蔡惠娟華南銀行東湖分行帳戶明細，A10卷第12頁反面</t>
    <phoneticPr fontId="2" type="noConversion"/>
  </si>
  <si>
    <t>103/05/31</t>
    <phoneticPr fontId="2" type="noConversion"/>
  </si>
  <si>
    <t>林恩源永豐銀行三興分行帳戶交易明細，本院卷12第77頁</t>
    <phoneticPr fontId="2" type="noConversion"/>
  </si>
  <si>
    <t>蔡惠娟華南銀行東湖分行帳戶明細，A10卷第14頁</t>
    <phoneticPr fontId="2" type="noConversion"/>
  </si>
  <si>
    <t>103/06/01</t>
    <phoneticPr fontId="2" type="noConversion"/>
  </si>
  <si>
    <t>蔡惠娟華南銀行東湖分行帳戶明細，A10卷第14頁</t>
  </si>
  <si>
    <t>103/06/11</t>
    <phoneticPr fontId="2" type="noConversion"/>
  </si>
  <si>
    <t>蔡惠娟華南銀行東湖分行帳戶明細，A10卷第15頁反面</t>
    <phoneticPr fontId="2" type="noConversion"/>
  </si>
  <si>
    <t>103/06/11</t>
    <phoneticPr fontId="2" type="noConversion"/>
  </si>
  <si>
    <t>103/06/20</t>
    <phoneticPr fontId="2" type="noConversion"/>
  </si>
  <si>
    <t>蔡惠娟華南銀行東湖分行帳戶明細，A10卷第16頁反面</t>
    <phoneticPr fontId="2" type="noConversion"/>
  </si>
  <si>
    <t>103/07/02</t>
    <phoneticPr fontId="2" type="noConversion"/>
  </si>
  <si>
    <t>蔡惠娟華南銀行東湖分行帳戶明細，A10卷第18頁</t>
    <phoneticPr fontId="2" type="noConversion"/>
  </si>
  <si>
    <t>103/07/11</t>
    <phoneticPr fontId="2" type="noConversion"/>
  </si>
  <si>
    <t>蔡惠娟華南銀行東湖分行帳戶明細，A10卷第19頁反面</t>
    <phoneticPr fontId="2" type="noConversion"/>
  </si>
  <si>
    <t>103/07/16</t>
    <phoneticPr fontId="2" type="noConversion"/>
  </si>
  <si>
    <t>蔡惠娟華南銀行東湖分行帳戶明細，A10卷第20頁</t>
    <phoneticPr fontId="2" type="noConversion"/>
  </si>
  <si>
    <t>103/07/24</t>
    <phoneticPr fontId="2" type="noConversion"/>
  </si>
  <si>
    <t>蔡惠娟華南銀行東湖分行帳戶明細，A10卷第20頁反面</t>
    <phoneticPr fontId="2" type="noConversion"/>
  </si>
  <si>
    <t>103/08/04</t>
    <phoneticPr fontId="2" type="noConversion"/>
  </si>
  <si>
    <t>蔡惠娟華南銀行東湖分行帳戶明細，A10卷第22頁反面</t>
    <phoneticPr fontId="2" type="noConversion"/>
  </si>
  <si>
    <t>103/08/13</t>
    <phoneticPr fontId="2" type="noConversion"/>
  </si>
  <si>
    <t>蔡惠娟華南銀行東湖分行帳戶明細，A10卷第23頁反面</t>
    <phoneticPr fontId="2" type="noConversion"/>
  </si>
  <si>
    <t>103/08/21</t>
    <phoneticPr fontId="2" type="noConversion"/>
  </si>
  <si>
    <t>林恩源永豐銀行三興分行帳戶交易明細，本院卷12第79頁</t>
    <phoneticPr fontId="2" type="noConversion"/>
  </si>
  <si>
    <t>蔡惠娟華南銀行東湖分行帳戶明細，A10卷第24頁反面</t>
    <phoneticPr fontId="2" type="noConversion"/>
  </si>
  <si>
    <t>蔡惠娟華南銀行東湖分行帳戶明細，A10卷第26頁</t>
    <phoneticPr fontId="2" type="noConversion"/>
  </si>
  <si>
    <t>103/09/05</t>
    <phoneticPr fontId="2" type="noConversion"/>
  </si>
  <si>
    <t>蔡惠娟華南銀行東湖分行帳戶明細，A10卷第27頁</t>
    <phoneticPr fontId="2" type="noConversion"/>
  </si>
  <si>
    <t>103/09/12</t>
    <phoneticPr fontId="2" type="noConversion"/>
  </si>
  <si>
    <t>蔡惠娟華南銀行東湖分行帳戶明細，A10卷第28頁</t>
    <phoneticPr fontId="2" type="noConversion"/>
  </si>
  <si>
    <t>103/09/12</t>
    <phoneticPr fontId="2" type="noConversion"/>
  </si>
  <si>
    <t>林恩源永豐銀行三興分行帳戶交易明細，本院卷12第79頁</t>
    <phoneticPr fontId="2" type="noConversion"/>
  </si>
  <si>
    <t>蔡惠娟華南銀行東湖分行帳戶明細，A10卷第28頁反面</t>
    <phoneticPr fontId="2" type="noConversion"/>
  </si>
  <si>
    <t>103/09/20</t>
    <phoneticPr fontId="2" type="noConversion"/>
  </si>
  <si>
    <t>蔡惠娟華南銀行東湖分行帳戶明細，A10卷第29頁反面</t>
    <phoneticPr fontId="2" type="noConversion"/>
  </si>
  <si>
    <t>103/09/26</t>
    <phoneticPr fontId="2" type="noConversion"/>
  </si>
  <si>
    <t>蔡惠娟華南銀行東湖分行帳戶明細，A10卷第30頁反面</t>
    <phoneticPr fontId="2" type="noConversion"/>
  </si>
  <si>
    <t>蔡惠娟華南銀行東湖分行帳戶明細，A10卷第31頁</t>
    <phoneticPr fontId="2" type="noConversion"/>
  </si>
  <si>
    <t>103/10/05</t>
    <phoneticPr fontId="2" type="noConversion"/>
  </si>
  <si>
    <t>蔡惠娟華南銀行東湖分行帳戶明細，A10卷第31頁反面</t>
    <phoneticPr fontId="2" type="noConversion"/>
  </si>
  <si>
    <t>蔡惠娟華南銀行東湖分行帳戶明細，A10卷第32頁</t>
    <phoneticPr fontId="2" type="noConversion"/>
  </si>
  <si>
    <t>103/10/11</t>
    <phoneticPr fontId="2" type="noConversion"/>
  </si>
  <si>
    <t>蔡惠娟華南銀行東湖分行帳戶明細，A10卷第32頁反面</t>
    <phoneticPr fontId="2" type="noConversion"/>
  </si>
  <si>
    <t>103/10/13</t>
    <phoneticPr fontId="2" type="noConversion"/>
  </si>
  <si>
    <t>蔡惠娟華南銀行東湖分行帳戶明細，A10卷第33頁</t>
    <phoneticPr fontId="2" type="noConversion"/>
  </si>
  <si>
    <t>103/10/20</t>
    <phoneticPr fontId="2" type="noConversion"/>
  </si>
  <si>
    <t>蔡惠娟華南銀行東湖分行帳戶明細，A10卷第34頁</t>
    <phoneticPr fontId="2" type="noConversion"/>
  </si>
  <si>
    <t>103/10/23</t>
    <phoneticPr fontId="2" type="noConversion"/>
  </si>
  <si>
    <t>蔡惠娟華南銀行東湖分行帳戶明細，A10卷第34頁反面</t>
    <phoneticPr fontId="2" type="noConversion"/>
  </si>
  <si>
    <t>103/10/29</t>
    <phoneticPr fontId="2" type="noConversion"/>
  </si>
  <si>
    <t>蔡惠娟華南銀行東湖分行帳戶明細，A10卷第35頁反面</t>
    <phoneticPr fontId="2" type="noConversion"/>
  </si>
  <si>
    <t>103/11/01</t>
    <phoneticPr fontId="2" type="noConversion"/>
  </si>
  <si>
    <t>蔡惠娟華南銀行東湖分行帳戶明細，A10卷第36頁反面</t>
    <phoneticPr fontId="2" type="noConversion"/>
  </si>
  <si>
    <t>103/11/04</t>
    <phoneticPr fontId="2" type="noConversion"/>
  </si>
  <si>
    <t>蔡惠娟華南銀行東湖分行帳戶明細，A10卷第37頁</t>
    <phoneticPr fontId="2" type="noConversion"/>
  </si>
  <si>
    <t>103/11/07</t>
    <phoneticPr fontId="2" type="noConversion"/>
  </si>
  <si>
    <t>林恩源永豐銀行三興分行帳戶交易明細，本院卷12第81頁</t>
    <phoneticPr fontId="2" type="noConversion"/>
  </si>
  <si>
    <t>蔡惠娟華南銀行東湖分行帳戶明細，A10卷第37頁反面</t>
    <phoneticPr fontId="2" type="noConversion"/>
  </si>
  <si>
    <t>蔡惠娟華南銀行東湖分行帳戶明細，A10卷第38頁反面</t>
    <phoneticPr fontId="2" type="noConversion"/>
  </si>
  <si>
    <t>103/11/13</t>
    <phoneticPr fontId="2" type="noConversion"/>
  </si>
  <si>
    <t>蔡惠娟華南銀行東湖分行帳戶明細，A10卷第38頁反面</t>
  </si>
  <si>
    <t>103/11/14</t>
    <phoneticPr fontId="2" type="noConversion"/>
  </si>
  <si>
    <t>蔡惠娟華南銀行東湖分行帳戶明細，A10卷第39頁</t>
    <phoneticPr fontId="2" type="noConversion"/>
  </si>
  <si>
    <t>103/11/15</t>
    <phoneticPr fontId="2" type="noConversion"/>
  </si>
  <si>
    <t>103/11/17</t>
    <phoneticPr fontId="2" type="noConversion"/>
  </si>
  <si>
    <t>蔡惠娟華南銀行東湖分行帳戶明細，A10卷第39頁反面</t>
    <phoneticPr fontId="2" type="noConversion"/>
  </si>
  <si>
    <t>蔡惠娟華南銀行東湖分行帳戶明細，A10卷第40頁</t>
    <phoneticPr fontId="2" type="noConversion"/>
  </si>
  <si>
    <t>103/11/26</t>
    <phoneticPr fontId="2" type="noConversion"/>
  </si>
  <si>
    <t>蔡惠娟華南銀行東湖分行帳戶明細，A10卷第41頁反面</t>
    <phoneticPr fontId="2" type="noConversion"/>
  </si>
  <si>
    <t>103/11/28</t>
    <phoneticPr fontId="2" type="noConversion"/>
  </si>
  <si>
    <t>林恩源永豐銀行三興分行帳戶交易明細，本院卷12第81頁</t>
    <phoneticPr fontId="2" type="noConversion"/>
  </si>
  <si>
    <t>蔡惠娟華南銀行東湖分行帳戶明細，A10卷第42頁</t>
    <phoneticPr fontId="2" type="noConversion"/>
  </si>
  <si>
    <t>103/11/29</t>
    <phoneticPr fontId="2" type="noConversion"/>
  </si>
  <si>
    <t>蔡惠娟華南銀行東湖分行帳戶明細，A10卷第42頁</t>
    <phoneticPr fontId="2" type="noConversion"/>
  </si>
  <si>
    <t>103/11/30</t>
    <phoneticPr fontId="2" type="noConversion"/>
  </si>
  <si>
    <t>蔡惠娟華南銀行東湖分行帳戶明細，A10卷第42頁</t>
  </si>
  <si>
    <t>103/12/01</t>
    <phoneticPr fontId="2" type="noConversion"/>
  </si>
  <si>
    <t>103/12/05</t>
    <phoneticPr fontId="2" type="noConversion"/>
  </si>
  <si>
    <t>蔡惠娟華南銀行東湖分行帳戶明細，A10卷第43頁</t>
    <phoneticPr fontId="2" type="noConversion"/>
  </si>
  <si>
    <t>103/12/06</t>
    <phoneticPr fontId="2" type="noConversion"/>
  </si>
  <si>
    <t>103/12/11</t>
    <phoneticPr fontId="2" type="noConversion"/>
  </si>
  <si>
    <t>蔡惠娟華南銀行東湖分行帳戶明細，A10卷第44頁反俓</t>
    <phoneticPr fontId="2" type="noConversion"/>
  </si>
  <si>
    <t>103/12/12</t>
    <phoneticPr fontId="2" type="noConversion"/>
  </si>
  <si>
    <t>蔡惠娟華南銀行東湖分行帳戶明細，A10卷第44頁反面</t>
    <phoneticPr fontId="2" type="noConversion"/>
  </si>
  <si>
    <t>103/12/14</t>
    <phoneticPr fontId="2" type="noConversion"/>
  </si>
  <si>
    <t>蔡惠娟華南銀行東湖分行帳戶明細，A10卷第45頁</t>
    <phoneticPr fontId="2" type="noConversion"/>
  </si>
  <si>
    <t>103/12/17</t>
    <phoneticPr fontId="2" type="noConversion"/>
  </si>
  <si>
    <t>蔡惠娟華南銀行東湖分行帳戶明細，A10卷第45頁反面</t>
    <phoneticPr fontId="2" type="noConversion"/>
  </si>
  <si>
    <t>103/12/21</t>
    <phoneticPr fontId="2" type="noConversion"/>
  </si>
  <si>
    <t>蔡惠娟華南銀行東湖分行帳戶明細，A10卷第46頁</t>
    <phoneticPr fontId="2" type="noConversion"/>
  </si>
  <si>
    <t>103/12/25</t>
    <phoneticPr fontId="2" type="noConversion"/>
  </si>
  <si>
    <t>蔡惠娟華南銀行東湖分行帳戶明細，A10卷第47頁</t>
    <phoneticPr fontId="2" type="noConversion"/>
  </si>
  <si>
    <t>103/12/28</t>
    <phoneticPr fontId="2" type="noConversion"/>
  </si>
  <si>
    <t>蔡惠娟華南銀行東湖分行帳戶明細，A10卷第47頁反面</t>
    <phoneticPr fontId="2" type="noConversion"/>
  </si>
  <si>
    <t>103/12/28</t>
    <phoneticPr fontId="2" type="noConversion"/>
  </si>
  <si>
    <t>蔡惠娟華南銀行東湖分行帳戶明細，A10卷第48頁</t>
    <phoneticPr fontId="2" type="noConversion"/>
  </si>
  <si>
    <t>蔡惠娟華南銀行東湖分行帳戶明細，A10卷第48頁</t>
    <phoneticPr fontId="2" type="noConversion"/>
  </si>
  <si>
    <t>蔡惠娟華南銀行東湖分行帳戶明細，A10卷第49頁</t>
    <phoneticPr fontId="2" type="noConversion"/>
  </si>
  <si>
    <t>104/01/09</t>
    <phoneticPr fontId="2" type="noConversion"/>
  </si>
  <si>
    <t>蔡惠娟華南銀行東湖分行帳戶明細，A10卷第50頁</t>
    <phoneticPr fontId="2" type="noConversion"/>
  </si>
  <si>
    <t>104/01/13</t>
    <phoneticPr fontId="2" type="noConversion"/>
  </si>
  <si>
    <t>林恩源永豐銀行三興分行帳戶交易明細，本院卷12第81頁</t>
    <phoneticPr fontId="2" type="noConversion"/>
  </si>
  <si>
    <t>蔡惠娟華南銀行東湖分行帳戶明細，A10卷第50頁反面</t>
    <phoneticPr fontId="2" type="noConversion"/>
  </si>
  <si>
    <t>104/01/13</t>
    <phoneticPr fontId="2" type="noConversion"/>
  </si>
  <si>
    <t>蔡惠娟華南銀行東湖分行帳戶明細，A10卷第50頁反面</t>
  </si>
  <si>
    <t>104/01/14</t>
    <phoneticPr fontId="2" type="noConversion"/>
  </si>
  <si>
    <t>104/01/24</t>
    <phoneticPr fontId="2" type="noConversion"/>
  </si>
  <si>
    <t>蔡惠娟華南銀行東湖分行帳戶明細，A10卷第52頁反面</t>
    <phoneticPr fontId="2" type="noConversion"/>
  </si>
  <si>
    <t>104/02/02</t>
    <phoneticPr fontId="2" type="noConversion"/>
  </si>
  <si>
    <t>蔡惠娟華南銀行東湖分行帳戶明細，A10卷第53頁反面</t>
    <phoneticPr fontId="2" type="noConversion"/>
  </si>
  <si>
    <t>蔡惠娟華南銀行東湖分行帳戶明細，A10卷第55頁</t>
    <phoneticPr fontId="2" type="noConversion"/>
  </si>
  <si>
    <t>104/02/26</t>
    <phoneticPr fontId="2" type="noConversion"/>
  </si>
  <si>
    <t>林恩源永豐銀行三興分行帳戶交易明細，本院卷12第83頁</t>
    <phoneticPr fontId="2" type="noConversion"/>
  </si>
  <si>
    <t>蔡惠娟華南銀行東湖分行帳戶明細，A10卷第55頁反面</t>
    <phoneticPr fontId="2" type="noConversion"/>
  </si>
  <si>
    <t>104/03/05</t>
    <phoneticPr fontId="2" type="noConversion"/>
  </si>
  <si>
    <t>林恩源永豐銀行三興分行帳戶交易明細，本院卷12第83頁</t>
    <phoneticPr fontId="2" type="noConversion"/>
  </si>
  <si>
    <t>蔡惠娟華南銀行東湖分行帳戶明細，A10卷第59頁</t>
    <phoneticPr fontId="2" type="noConversion"/>
  </si>
  <si>
    <t>104/03/17</t>
    <phoneticPr fontId="2" type="noConversion"/>
  </si>
  <si>
    <t>蔡惠娟華南銀行東湖分行帳戶明細，A10卷第60頁反面</t>
    <phoneticPr fontId="2" type="noConversion"/>
  </si>
  <si>
    <t>蔡惠娟華南銀行東湖分行帳戶明細，A10卷第61頁</t>
    <phoneticPr fontId="2" type="noConversion"/>
  </si>
  <si>
    <t>104/03/26</t>
    <phoneticPr fontId="2" type="noConversion"/>
  </si>
  <si>
    <t>蔡惠娟華南銀行東湖分行帳戶明細，A10卷第62頁</t>
    <phoneticPr fontId="2" type="noConversion"/>
  </si>
  <si>
    <t>蔡惠娟華南銀行東湖分行帳戶明細，A10卷第62頁反面</t>
    <phoneticPr fontId="2" type="noConversion"/>
  </si>
  <si>
    <t>蔡惠娟華南銀行東湖分行帳戶明細，A10卷第64頁</t>
    <phoneticPr fontId="2" type="noConversion"/>
  </si>
  <si>
    <t>104/04/11</t>
    <phoneticPr fontId="2" type="noConversion"/>
  </si>
  <si>
    <t>蔡惠娟華南銀行東湖分行帳戶明細，A10卷第64頁反面</t>
    <phoneticPr fontId="2" type="noConversion"/>
  </si>
  <si>
    <t>104/04/14</t>
    <phoneticPr fontId="2" type="noConversion"/>
  </si>
  <si>
    <t>蔡惠娟華南銀行東湖分行帳戶明細，A10卷第65頁</t>
    <phoneticPr fontId="2" type="noConversion"/>
  </si>
  <si>
    <t>蔡惠娟華南銀行東湖分行帳戶明細，A10卷第65頁反面</t>
    <phoneticPr fontId="2" type="noConversion"/>
  </si>
  <si>
    <t>104/04/15</t>
    <phoneticPr fontId="2" type="noConversion"/>
  </si>
  <si>
    <t>蔡惠娟華南銀行東湖分行帳戶明細，A10卷第66頁</t>
    <phoneticPr fontId="2" type="noConversion"/>
  </si>
  <si>
    <t>104/04/16</t>
    <phoneticPr fontId="2" type="noConversion"/>
  </si>
  <si>
    <t>104/04/23</t>
    <phoneticPr fontId="2" type="noConversion"/>
  </si>
  <si>
    <t>蔡惠娟華南銀行東湖分行帳戶明細，A10卷第67頁</t>
    <phoneticPr fontId="2" type="noConversion"/>
  </si>
  <si>
    <t>104/04/25</t>
    <phoneticPr fontId="2" type="noConversion"/>
  </si>
  <si>
    <t>104/05/06</t>
    <phoneticPr fontId="2" type="noConversion"/>
  </si>
  <si>
    <t>蔡惠娟華南銀行東湖分行帳戶明細，A10卷第69頁</t>
    <phoneticPr fontId="2" type="noConversion"/>
  </si>
  <si>
    <t>104/05/07</t>
    <phoneticPr fontId="2" type="noConversion"/>
  </si>
  <si>
    <t>蔡惠娟華南銀行東湖分行帳戶明細，A10卷第70頁</t>
    <phoneticPr fontId="2" type="noConversion"/>
  </si>
  <si>
    <t>104/05/15</t>
    <phoneticPr fontId="2" type="noConversion"/>
  </si>
  <si>
    <t>蔡惠娟華南銀行東湖分行帳戶明細，A10卷第70頁反面</t>
    <phoneticPr fontId="2" type="noConversion"/>
  </si>
  <si>
    <t>104/05/20</t>
    <phoneticPr fontId="2" type="noConversion"/>
  </si>
  <si>
    <t>蔡惠娟華南銀行東湖分行帳戶明細，A10卷第71頁</t>
    <phoneticPr fontId="2" type="noConversion"/>
  </si>
  <si>
    <t>104/05/26</t>
    <phoneticPr fontId="2" type="noConversion"/>
  </si>
  <si>
    <t>蔡惠娟華南銀行東湖分行帳戶明細，A10卷第72頁</t>
    <phoneticPr fontId="2" type="noConversion"/>
  </si>
  <si>
    <t>104/05/30</t>
    <phoneticPr fontId="2" type="noConversion"/>
  </si>
  <si>
    <t>蔡惠娟華南銀行東湖分行帳戶明細，A10卷第73頁</t>
    <phoneticPr fontId="2" type="noConversion"/>
  </si>
  <si>
    <t>蔡惠娟華南銀行東湖分行帳戶明細，A10卷第73頁</t>
    <phoneticPr fontId="2" type="noConversion"/>
  </si>
  <si>
    <t>104/06/04</t>
    <phoneticPr fontId="2" type="noConversion"/>
  </si>
  <si>
    <t>林恩源永豐銀行三興分行帳戶交易明細，本院卷12第85頁</t>
    <phoneticPr fontId="2" type="noConversion"/>
  </si>
  <si>
    <t>蔡惠娟華南銀行東湖分行帳戶明細，A10卷第74頁</t>
    <phoneticPr fontId="2" type="noConversion"/>
  </si>
  <si>
    <t>104/06/08</t>
    <phoneticPr fontId="2" type="noConversion"/>
  </si>
  <si>
    <t>蔡惠娟華南銀行東湖分行帳戶明細，A10卷第74頁反面</t>
    <phoneticPr fontId="2" type="noConversion"/>
  </si>
  <si>
    <t>104/06/10</t>
    <phoneticPr fontId="2" type="noConversion"/>
  </si>
  <si>
    <t>蔡惠娟華南銀行東湖分行帳戶明細，A10卷第75頁</t>
    <phoneticPr fontId="2" type="noConversion"/>
  </si>
  <si>
    <t>蔡惠娟華南銀行東湖分行帳戶明細，A10卷第76頁反面</t>
    <phoneticPr fontId="2" type="noConversion"/>
  </si>
  <si>
    <t>林恩源永豐銀行三興分行帳戶交易明細，本院卷12第85頁</t>
    <phoneticPr fontId="2" type="noConversion"/>
  </si>
  <si>
    <t>蔡惠娟華南銀行東湖分行帳戶明細，A10卷第77頁</t>
    <phoneticPr fontId="2" type="noConversion"/>
  </si>
  <si>
    <t>蔡惠娟華南銀行東湖分行帳戶明細，A10卷第78頁</t>
    <phoneticPr fontId="2" type="noConversion"/>
  </si>
  <si>
    <t>104/07/03</t>
    <phoneticPr fontId="2" type="noConversion"/>
  </si>
  <si>
    <t>蔡惠娟華南銀行東湖分行帳戶明細，A10卷第78頁反面</t>
    <phoneticPr fontId="2" type="noConversion"/>
  </si>
  <si>
    <t>104/07/08</t>
    <phoneticPr fontId="2" type="noConversion"/>
  </si>
  <si>
    <t>蔡惠娟華南銀行東湖分行帳戶明細，A10卷第80頁</t>
    <phoneticPr fontId="2" type="noConversion"/>
  </si>
  <si>
    <t>104/07/12</t>
    <phoneticPr fontId="2" type="noConversion"/>
  </si>
  <si>
    <t>蔡惠娟華南銀行東湖分行帳戶明細，A10卷第80頁</t>
  </si>
  <si>
    <t>蔡惠娟華南銀行東湖分行帳戶明細，A10卷第81頁反面</t>
    <phoneticPr fontId="2" type="noConversion"/>
  </si>
  <si>
    <t>104/07/24</t>
    <phoneticPr fontId="2" type="noConversion"/>
  </si>
  <si>
    <t>蔡惠娟華南銀行東湖分行帳戶明細，A10卷第82頁反面</t>
    <phoneticPr fontId="2" type="noConversion"/>
  </si>
  <si>
    <t>104/07/28</t>
    <phoneticPr fontId="2" type="noConversion"/>
  </si>
  <si>
    <t>林恩源永豐銀行三興分行帳戶交易明細，本院卷12第85頁</t>
    <phoneticPr fontId="2" type="noConversion"/>
  </si>
  <si>
    <t>蔡惠娟華南銀行東湖分行帳戶明細，A10卷第83頁</t>
    <phoneticPr fontId="2" type="noConversion"/>
  </si>
  <si>
    <t>104/07/30</t>
    <phoneticPr fontId="2" type="noConversion"/>
  </si>
  <si>
    <t>蔡惠娟華南銀行東湖分行帳戶明細，A10卷第83頁反面</t>
    <phoneticPr fontId="2" type="noConversion"/>
  </si>
  <si>
    <t>104/08/02</t>
    <phoneticPr fontId="2" type="noConversion"/>
  </si>
  <si>
    <t>蔡惠娟華南銀行東湖分行帳戶明細，A10卷第84頁</t>
    <phoneticPr fontId="2" type="noConversion"/>
  </si>
  <si>
    <t>林恩源永豐銀行三興分行帳戶交易明細，本院卷12第89頁</t>
    <phoneticPr fontId="2" type="noConversion"/>
  </si>
  <si>
    <t>蔡惠娟華南銀行東湖分行帳戶明細，A10卷第97頁反面</t>
    <phoneticPr fontId="2" type="noConversion"/>
  </si>
  <si>
    <t>105/10/18</t>
    <phoneticPr fontId="2" type="noConversion"/>
  </si>
  <si>
    <t>蔡惠娟華南銀行東湖分行帳戶明細，A10卷第98頁</t>
    <phoneticPr fontId="2" type="noConversion"/>
  </si>
  <si>
    <t>105/10/23</t>
    <phoneticPr fontId="2" type="noConversion"/>
  </si>
  <si>
    <t>蔡惠娟華南銀行東湖分行帳戶明細，A10卷第98頁</t>
    <phoneticPr fontId="2" type="noConversion"/>
  </si>
  <si>
    <t>林恩源永豐銀行三興分行帳戶交易明細，本院卷12第89頁</t>
  </si>
  <si>
    <t>105/10/24</t>
    <phoneticPr fontId="2" type="noConversion"/>
  </si>
  <si>
    <t>蔡惠娟華南銀行東湖分行帳戶明細，A10卷第98頁反面</t>
    <phoneticPr fontId="2" type="noConversion"/>
  </si>
  <si>
    <t>105/11/07</t>
    <phoneticPr fontId="2" type="noConversion"/>
  </si>
  <si>
    <t>蔡惠娟華南銀行東湖分行帳戶明細，A10卷第98頁反面</t>
    <phoneticPr fontId="2" type="noConversion"/>
  </si>
  <si>
    <t>林恩源永豐銀行三興分行帳戶交易明細，本院卷12第91頁</t>
    <phoneticPr fontId="2" type="noConversion"/>
  </si>
  <si>
    <t>蔡惠娟華南銀行東湖分行帳戶明細，A10卷第99頁</t>
    <phoneticPr fontId="2" type="noConversion"/>
  </si>
  <si>
    <t>105/11/26</t>
    <phoneticPr fontId="2" type="noConversion"/>
  </si>
  <si>
    <t>林恩源永豐銀行三興分行帳戶交易明細，本院卷12第91頁</t>
    <phoneticPr fontId="2" type="noConversion"/>
  </si>
  <si>
    <t>蔡惠娟華南銀行東湖分行帳戶明細，A10卷第99頁反面</t>
    <phoneticPr fontId="2" type="noConversion"/>
  </si>
  <si>
    <t>105/12/07</t>
    <phoneticPr fontId="2" type="noConversion"/>
  </si>
  <si>
    <t>蔡惠娟華南銀行東湖分行帳戶明細，A10卷第99頁反面</t>
    <phoneticPr fontId="2" type="noConversion"/>
  </si>
  <si>
    <t>105/12/23</t>
    <phoneticPr fontId="2" type="noConversion"/>
  </si>
  <si>
    <t>蔡惠娟華南銀行東湖分行帳戶明細，A10卷第100頁</t>
    <phoneticPr fontId="2" type="noConversion"/>
  </si>
  <si>
    <t>106/01/09</t>
    <phoneticPr fontId="2" type="noConversion"/>
  </si>
  <si>
    <t>蔡惠娟華南銀行東湖分行帳戶明細，A10卷第100頁</t>
    <phoneticPr fontId="2" type="noConversion"/>
  </si>
  <si>
    <t>106/01/18</t>
    <phoneticPr fontId="2" type="noConversion"/>
  </si>
  <si>
    <t>蔡惠娟華南銀行東湖分行帳戶明細，A10卷第100頁</t>
    <phoneticPr fontId="2" type="noConversion"/>
  </si>
  <si>
    <t>106/02/09</t>
    <phoneticPr fontId="2" type="noConversion"/>
  </si>
  <si>
    <t>蔡惠娟華南銀行東湖分行帳戶明細，A10卷第100頁反面</t>
    <phoneticPr fontId="2" type="noConversion"/>
  </si>
  <si>
    <t>106/02/14</t>
    <phoneticPr fontId="2" type="noConversion"/>
  </si>
  <si>
    <t>蔡惠娟華南銀行東湖分行帳戶明細，A10卷第100頁反面</t>
    <phoneticPr fontId="2" type="noConversion"/>
  </si>
  <si>
    <t>106/02/22</t>
    <phoneticPr fontId="2" type="noConversion"/>
  </si>
  <si>
    <t>蔡惠娟華南銀行東湖分行帳戶明細，A10卷第101頁</t>
    <phoneticPr fontId="2" type="noConversion"/>
  </si>
  <si>
    <t>106/03/01</t>
    <phoneticPr fontId="2" type="noConversion"/>
  </si>
  <si>
    <t>蔡惠娟華南銀行東湖分行帳戶明細，A10卷第101頁</t>
    <phoneticPr fontId="2" type="noConversion"/>
  </si>
  <si>
    <t>106/03/03</t>
    <phoneticPr fontId="2" type="noConversion"/>
  </si>
  <si>
    <t>蔡惠娟華南銀行東湖分行帳戶明細，A10卷第101頁</t>
    <phoneticPr fontId="2" type="noConversion"/>
  </si>
  <si>
    <t>106/03/06</t>
    <phoneticPr fontId="2" type="noConversion"/>
  </si>
  <si>
    <t>蔡惠娟華南銀行東湖分行帳戶明細，A10卷第101頁反面</t>
    <phoneticPr fontId="2" type="noConversion"/>
  </si>
  <si>
    <t>106/03/08</t>
    <phoneticPr fontId="2" type="noConversion"/>
  </si>
  <si>
    <t>林恩源永豐銀行三興分行帳戶交易明細，本院卷12第91頁</t>
    <phoneticPr fontId="2" type="noConversion"/>
  </si>
  <si>
    <t>106/03/13</t>
    <phoneticPr fontId="2" type="noConversion"/>
  </si>
  <si>
    <t>蔡惠娟華南銀行東湖分行帳戶明細，A10卷第101頁反面</t>
    <phoneticPr fontId="2" type="noConversion"/>
  </si>
  <si>
    <t>106/03/19</t>
    <phoneticPr fontId="2" type="noConversion"/>
  </si>
  <si>
    <t>蔡惠娟華南銀行東湖分行帳戶明細，A10卷第102頁</t>
    <phoneticPr fontId="2" type="noConversion"/>
  </si>
  <si>
    <t>106/03/22</t>
    <phoneticPr fontId="2" type="noConversion"/>
  </si>
  <si>
    <t>蔡惠娟華南銀行東湖分行帳戶明細，A10卷第102頁</t>
    <phoneticPr fontId="2" type="noConversion"/>
  </si>
  <si>
    <t>106/03/31</t>
    <phoneticPr fontId="2" type="noConversion"/>
  </si>
  <si>
    <t>蔡惠娟華南銀行東湖分行帳戶明細，A10卷第102頁反面</t>
    <phoneticPr fontId="2" type="noConversion"/>
  </si>
  <si>
    <t>106/04/10</t>
    <phoneticPr fontId="2" type="noConversion"/>
  </si>
  <si>
    <t>林恩源永豐銀行三興分行帳戶交易明細，本院卷12第93頁</t>
    <phoneticPr fontId="2" type="noConversion"/>
  </si>
  <si>
    <t>蔡惠娟華南銀行東湖分行帳戶明細，本院卷11第271頁</t>
    <phoneticPr fontId="2" type="noConversion"/>
  </si>
  <si>
    <t>106/04/12</t>
    <phoneticPr fontId="2" type="noConversion"/>
  </si>
  <si>
    <t>林恩源永豐銀行三興分行帳戶交易明細，本院卷12第93頁</t>
    <phoneticPr fontId="2" type="noConversion"/>
  </si>
  <si>
    <t>蔡惠娟華南銀行東湖分行帳戶明細，本院卷11第272頁</t>
    <phoneticPr fontId="2" type="noConversion"/>
  </si>
  <si>
    <t>106/05/09</t>
    <phoneticPr fontId="2" type="noConversion"/>
  </si>
  <si>
    <t>106/05/12</t>
    <phoneticPr fontId="2" type="noConversion"/>
  </si>
  <si>
    <t>106/06/09</t>
    <phoneticPr fontId="2" type="noConversion"/>
  </si>
  <si>
    <t>106/07/14</t>
    <phoneticPr fontId="2" type="noConversion"/>
  </si>
  <si>
    <t>106/08/16</t>
    <phoneticPr fontId="2" type="noConversion"/>
  </si>
  <si>
    <t>106/10/27</t>
    <phoneticPr fontId="2" type="noConversion"/>
  </si>
  <si>
    <t>106/11/27</t>
    <phoneticPr fontId="2" type="noConversion"/>
  </si>
  <si>
    <t>106/12/04</t>
    <phoneticPr fontId="2" type="noConversion"/>
  </si>
  <si>
    <t>林恩源永豐銀行三興分行帳戶交易明細，本院卷12第95頁</t>
    <phoneticPr fontId="2" type="noConversion"/>
  </si>
  <si>
    <t>106/12/11</t>
    <phoneticPr fontId="2" type="noConversion"/>
  </si>
  <si>
    <t>林恩源永豐銀行三興分行帳戶交易明細，本院卷12第95頁</t>
    <phoneticPr fontId="2" type="noConversion"/>
  </si>
  <si>
    <t>106/12/19</t>
    <phoneticPr fontId="2" type="noConversion"/>
  </si>
  <si>
    <t>107/01/19</t>
    <phoneticPr fontId="2" type="noConversion"/>
  </si>
  <si>
    <t>林恩源永豐銀行三興分行帳戶交易明細，本院卷12第95頁</t>
    <phoneticPr fontId="2" type="noConversion"/>
  </si>
  <si>
    <t>107/01/23</t>
    <phoneticPr fontId="2" type="noConversion"/>
  </si>
  <si>
    <t>107/04/03</t>
    <phoneticPr fontId="2" type="noConversion"/>
  </si>
  <si>
    <t>蔡惠娟華南銀行東湖分行帳戶明細，本院卷11第272頁</t>
  </si>
  <si>
    <t>蔡惠娟華南銀行東湖分行帳戶明細，本院卷11第274頁</t>
    <phoneticPr fontId="2" type="noConversion"/>
  </si>
  <si>
    <t>蔡惠娟華南銀行東湖分行帳戶明細，本院卷11第275頁</t>
    <phoneticPr fontId="2" type="noConversion"/>
  </si>
  <si>
    <t>107/07/26</t>
    <phoneticPr fontId="2" type="noConversion"/>
  </si>
  <si>
    <t>蔡惠娟華南銀行東湖分行帳戶明細，本院卷11第276頁</t>
    <phoneticPr fontId="2" type="noConversion"/>
  </si>
  <si>
    <t>107/08/02</t>
    <phoneticPr fontId="2" type="noConversion"/>
  </si>
  <si>
    <t>蔡惠娟華南銀行東湖分行帳戶明細，本院卷11第277頁</t>
    <phoneticPr fontId="2" type="noConversion"/>
  </si>
  <si>
    <t>107/09/08</t>
    <phoneticPr fontId="2" type="noConversion"/>
  </si>
  <si>
    <t>蔡惠娟華南銀行東湖分行帳戶明細，本院卷11第278頁</t>
    <phoneticPr fontId="2" type="noConversion"/>
  </si>
  <si>
    <t>107/10/16</t>
    <phoneticPr fontId="2" type="noConversion"/>
  </si>
  <si>
    <t>林恩源永豐銀行三興分行帳戶交易明細，本院卷12第91頁</t>
    <phoneticPr fontId="2" type="noConversion"/>
  </si>
  <si>
    <t>蔡惠娟華南銀行東湖分行帳戶明細，本院卷11第278頁</t>
    <phoneticPr fontId="2" type="noConversion"/>
  </si>
  <si>
    <t>107/10/17</t>
    <phoneticPr fontId="2" type="noConversion"/>
  </si>
  <si>
    <t>蔡惠娟華南銀行東湖分行帳戶明細，本院卷11第279頁</t>
    <phoneticPr fontId="2" type="noConversion"/>
  </si>
  <si>
    <t>107/10/23</t>
    <phoneticPr fontId="2" type="noConversion"/>
  </si>
  <si>
    <t>蔡惠娟華南銀行東湖分行帳戶明細，本院卷11第279頁</t>
    <phoneticPr fontId="2" type="noConversion"/>
  </si>
  <si>
    <t>107/11/27</t>
    <phoneticPr fontId="2" type="noConversion"/>
  </si>
  <si>
    <t>蔡惠娟新光銀行內湖分行帳戶明細，本院卷13第436頁</t>
    <phoneticPr fontId="2" type="noConversion"/>
  </si>
  <si>
    <t>107/12/20</t>
    <phoneticPr fontId="2" type="noConversion"/>
  </si>
  <si>
    <t>107/12/31</t>
    <phoneticPr fontId="2" type="noConversion"/>
  </si>
  <si>
    <t>蔡惠娟新光銀行內湖分行帳戶明細，本院卷13第437頁</t>
    <phoneticPr fontId="2" type="noConversion"/>
  </si>
  <si>
    <t>108/01/13</t>
    <phoneticPr fontId="2" type="noConversion"/>
  </si>
  <si>
    <t>108/02/16</t>
    <phoneticPr fontId="2" type="noConversion"/>
  </si>
  <si>
    <t>蔡惠娟新光銀行內湖分行帳戶明細，本院卷13第438頁</t>
    <phoneticPr fontId="2" type="noConversion"/>
  </si>
  <si>
    <t>108/02/23</t>
    <phoneticPr fontId="2" type="noConversion"/>
  </si>
  <si>
    <t>林恩源永豐銀行三興分行帳戶交易明細，本院卷12第97頁</t>
    <phoneticPr fontId="2" type="noConversion"/>
  </si>
  <si>
    <t>蔡惠娟新光銀行內湖分行帳戶明細，本院卷13第438頁</t>
    <phoneticPr fontId="2" type="noConversion"/>
  </si>
  <si>
    <t>108/03/07</t>
    <phoneticPr fontId="2" type="noConversion"/>
  </si>
  <si>
    <t>108/03/13</t>
    <phoneticPr fontId="2" type="noConversion"/>
  </si>
  <si>
    <t>108/03/25</t>
    <phoneticPr fontId="2" type="noConversion"/>
  </si>
  <si>
    <t>蔡惠娟新光銀行內湖分行帳戶明細，本院卷13第439頁</t>
    <phoneticPr fontId="2" type="noConversion"/>
  </si>
  <si>
    <t>108/04/20</t>
    <phoneticPr fontId="2" type="noConversion"/>
  </si>
  <si>
    <t>108/05/02</t>
    <phoneticPr fontId="2" type="noConversion"/>
  </si>
  <si>
    <t>蔡惠娟新光銀行內湖分行帳戶明細，本院卷13第439頁</t>
    <phoneticPr fontId="2" type="noConversion"/>
  </si>
  <si>
    <t>108/06/12</t>
    <phoneticPr fontId="2" type="noConversion"/>
  </si>
  <si>
    <t>蔡惠娟新光銀行內湖分行帳戶明細，本院卷13第440頁</t>
    <phoneticPr fontId="2" type="noConversion"/>
  </si>
  <si>
    <t>108/08/05</t>
    <phoneticPr fontId="2" type="noConversion"/>
  </si>
  <si>
    <t>108/08/05</t>
    <phoneticPr fontId="2" type="noConversion"/>
  </si>
  <si>
    <t>蔡惠娟新光銀行內湖分行帳戶明細，本院卷13第441頁</t>
    <phoneticPr fontId="2" type="noConversion"/>
  </si>
  <si>
    <t>108/08/06</t>
    <phoneticPr fontId="2" type="noConversion"/>
  </si>
  <si>
    <t>108/09/05</t>
    <phoneticPr fontId="2" type="noConversion"/>
  </si>
  <si>
    <t>林恩源永豐銀行三興分行帳戶交易明細，本院卷12第97頁</t>
    <phoneticPr fontId="2" type="noConversion"/>
  </si>
  <si>
    <t>日期</t>
    <phoneticPr fontId="2" type="noConversion"/>
  </si>
  <si>
    <t>匯出帳戶</t>
    <phoneticPr fontId="2" type="noConversion"/>
  </si>
  <si>
    <t>匯入帳戶</t>
    <phoneticPr fontId="2" type="noConversion"/>
  </si>
  <si>
    <t>資金
卷證出處</t>
    <phoneticPr fontId="2" type="noConversion"/>
  </si>
  <si>
    <t>月利率</t>
    <phoneticPr fontId="2" type="noConversion"/>
  </si>
  <si>
    <t>投資本金及利率卷證出處</t>
    <phoneticPr fontId="2" type="noConversion"/>
  </si>
  <si>
    <t>協議書及本票</t>
    <phoneticPr fontId="2" type="noConversion"/>
  </si>
  <si>
    <t>相關簡訊</t>
    <phoneticPr fontId="2" type="noConversion"/>
  </si>
  <si>
    <t>103/07/07</t>
    <phoneticPr fontId="2" type="noConversion"/>
  </si>
  <si>
    <t>蔡惠娟台灣銀行
東湖分行帳戶交
易明細，A7卷第
190頁反面</t>
    <phoneticPr fontId="2" type="noConversion"/>
  </si>
  <si>
    <t>約定書(日期103
年7月7日)、本票
(發票日103年7月
7日)，金額均200
萬元，109他2114
卷一第459、461頁</t>
    <phoneticPr fontId="2" type="noConversion"/>
  </si>
  <si>
    <t>玉山銀行匯款申請書，109他2114卷一第477頁</t>
    <phoneticPr fontId="2" type="noConversion"/>
  </si>
  <si>
    <t>103/07/08</t>
    <phoneticPr fontId="2" type="noConversion"/>
  </si>
  <si>
    <t>蔡惠娟台灣銀行
東湖分行帳戶交
易明細，A7卷第
191頁</t>
    <phoneticPr fontId="2" type="noConversion"/>
  </si>
  <si>
    <t>編號2、3、4，蔡
惠娟簽發本票、
約定書各1紙，日
期103年7月8日，
金額均100萬元，
109他2114卷一
第449、451頁</t>
    <phoneticPr fontId="2" type="noConversion"/>
  </si>
  <si>
    <t>陽信銀行匯款收執聯，109他2114卷一第475頁</t>
    <phoneticPr fontId="2" type="noConversion"/>
  </si>
  <si>
    <t>103/07/14</t>
    <phoneticPr fontId="2" type="noConversion"/>
  </si>
  <si>
    <t>蔡惠娟台灣銀行東湖分行帳戶交易明細，A7卷第191頁反面</t>
    <phoneticPr fontId="2" type="noConversion"/>
  </si>
  <si>
    <t>同編號2</t>
    <phoneticPr fontId="2" type="noConversion"/>
  </si>
  <si>
    <t>華南銀行匯款回條聯，109他2114卷一第475頁</t>
    <phoneticPr fontId="2" type="noConversion"/>
  </si>
  <si>
    <t>玉山銀行匯款申請書，109他2114卷一第475頁</t>
    <phoneticPr fontId="2" type="noConversion"/>
  </si>
  <si>
    <t>蔡惠娟台灣銀行
東湖分行帳戶交
易明細，A7卷第
193頁</t>
    <phoneticPr fontId="2" type="noConversion"/>
  </si>
  <si>
    <t>103/07/25</t>
    <phoneticPr fontId="2" type="noConversion"/>
  </si>
  <si>
    <t>蔡惠娟台灣銀行
東湖分行帳戶交
易明細，A7卷第
193頁反面</t>
    <phoneticPr fontId="2" type="noConversion"/>
  </si>
  <si>
    <t>蔡惠娟台灣銀行
東湖分行帳戶交
易明細，A7卷第
194頁</t>
    <phoneticPr fontId="2" type="noConversion"/>
  </si>
  <si>
    <t>本票1紙，發票日
103年7月25日，
面額30萬元，109
他2114卷一第471
頁</t>
    <phoneticPr fontId="2" type="noConversion"/>
  </si>
  <si>
    <t>103/07/30</t>
    <phoneticPr fontId="2" type="noConversion"/>
  </si>
  <si>
    <t>蔡惠娟台灣銀行
東湖分行帳戶交
易明細，A7卷第
194頁反面</t>
    <phoneticPr fontId="2" type="noConversion"/>
  </si>
  <si>
    <t>103/07/31</t>
    <phoneticPr fontId="2" type="noConversion"/>
  </si>
  <si>
    <t>蔡惠娟台灣銀行
東湖分行帳戶交
易明細，A7卷第
195頁</t>
    <phoneticPr fontId="2" type="noConversion"/>
  </si>
  <si>
    <t>103/08/11</t>
    <phoneticPr fontId="2" type="noConversion"/>
  </si>
  <si>
    <t>蔡惠娟台灣銀行
東湖分行帳戶交
易明細，A7卷第
197頁反面</t>
    <phoneticPr fontId="2" type="noConversion"/>
  </si>
  <si>
    <t>103/08/15</t>
    <phoneticPr fontId="2" type="noConversion"/>
  </si>
  <si>
    <t>蔡惠娟台灣銀行
東湖分行帳戶交
易明細，A7卷第
198頁</t>
    <phoneticPr fontId="2" type="noConversion"/>
  </si>
  <si>
    <t>陳思帆玉山銀行中山分行帳號0417968128872號帳戶交易明細，109他2114卷二第377頁</t>
    <phoneticPr fontId="2" type="noConversion"/>
  </si>
  <si>
    <t>103/08/27</t>
    <phoneticPr fontId="2" type="noConversion"/>
  </si>
  <si>
    <t>蔡惠娟台灣銀行
東湖分行帳戶交
易明細，A7卷第
200頁反面</t>
    <phoneticPr fontId="2" type="noConversion"/>
  </si>
  <si>
    <t>103/08/28</t>
    <phoneticPr fontId="2" type="noConversion"/>
  </si>
  <si>
    <t>蔡惠娟台灣銀行東湖分行帳戶交易明細，A7卷第201頁</t>
    <phoneticPr fontId="2" type="noConversion"/>
  </si>
  <si>
    <t>103/09/16</t>
    <phoneticPr fontId="2" type="noConversion"/>
  </si>
  <si>
    <t>蔡惠娟台灣銀行
東湖分行帳戶交
易明細，A7卷第
206頁</t>
    <phoneticPr fontId="2" type="noConversion"/>
  </si>
  <si>
    <t>蔡惠娟台灣銀行
東湖分行帳戶交
易明細，A7卷第
206頁</t>
    <phoneticPr fontId="2" type="noConversion"/>
  </si>
  <si>
    <t>同上</t>
    <phoneticPr fontId="2" type="noConversion"/>
  </si>
  <si>
    <t xml:space="preserve">玉山銀行匯款申請書，109他2114卷一第477頁；          陳思帆玉山銀行中山分行帳號0417968128872號帳戶交易明細，109他2114卷二第377頁             </t>
    <phoneticPr fontId="2" type="noConversion"/>
  </si>
  <si>
    <t>103/09/26</t>
    <phoneticPr fontId="2" type="noConversion"/>
  </si>
  <si>
    <t>蔡惠娟台灣銀行東湖分行帳戶交易明細，A7卷第208頁</t>
    <phoneticPr fontId="2" type="noConversion"/>
  </si>
  <si>
    <t>103/09/29</t>
    <phoneticPr fontId="2" type="noConversion"/>
  </si>
  <si>
    <t>蔡惠娟台灣銀行東湖分行帳戶交易明細，A7卷第208頁反面</t>
    <phoneticPr fontId="2" type="noConversion"/>
  </si>
  <si>
    <t>103/10/01</t>
    <phoneticPr fontId="2" type="noConversion"/>
  </si>
  <si>
    <t>蔡惠娟台灣銀行東湖分行帳戶交易明細，A7卷第209頁</t>
    <phoneticPr fontId="2" type="noConversion"/>
  </si>
  <si>
    <t>103/10/02</t>
    <phoneticPr fontId="2" type="noConversion"/>
  </si>
  <si>
    <t>蔡惠娟台灣銀行
東湖分行帳戶交
易明細，A7卷第
209頁</t>
    <phoneticPr fontId="2" type="noConversion"/>
  </si>
  <si>
    <t>103/10/20</t>
    <phoneticPr fontId="2" type="noConversion"/>
  </si>
  <si>
    <t>蔡惠娟台灣銀行
東湖分行帳戶交
易明細，A7卷第
212頁</t>
    <phoneticPr fontId="2" type="noConversion"/>
  </si>
  <si>
    <t>103/10/28</t>
    <phoneticPr fontId="2" type="noConversion"/>
  </si>
  <si>
    <t>蔡惠娟台灣銀行
東湖分行帳戶交
易明細，A7卷第
214頁反面</t>
    <phoneticPr fontId="2" type="noConversion"/>
  </si>
  <si>
    <t>103/11/07</t>
    <phoneticPr fontId="2" type="noConversion"/>
  </si>
  <si>
    <t>蔡惠娟華南銀行東湖分行帳戶交易明細，A10卷第37頁</t>
    <phoneticPr fontId="2" type="noConversion"/>
  </si>
  <si>
    <t>103/11/16</t>
    <phoneticPr fontId="2" type="noConversion"/>
  </si>
  <si>
    <t>蔡惠娟華南銀行東湖分行帳戶交易明細，A10卷第39頁</t>
    <phoneticPr fontId="2" type="noConversion"/>
  </si>
  <si>
    <t>103/11/26</t>
    <phoneticPr fontId="2" type="noConversion"/>
  </si>
  <si>
    <t>蔡惠娟華南銀行東湖分行帳戶交易明細，A10卷第41頁</t>
    <phoneticPr fontId="2" type="noConversion"/>
  </si>
  <si>
    <t>103/12/01</t>
    <phoneticPr fontId="2" type="noConversion"/>
  </si>
  <si>
    <t>蔡惠娟華南銀行東湖分行帳戶交易明細，A10卷第42頁反面</t>
    <phoneticPr fontId="2" type="noConversion"/>
  </si>
  <si>
    <t>103/12/01</t>
    <phoneticPr fontId="2" type="noConversion"/>
  </si>
  <si>
    <t>蔡惠娟華南銀行東湖分行帳戶交易明細，A10卷第42頁反面</t>
    <phoneticPr fontId="2" type="noConversion"/>
  </si>
  <si>
    <t>103/12/04</t>
    <phoneticPr fontId="2" type="noConversion"/>
  </si>
  <si>
    <t>蔡惠娟華南銀行東湖分行帳戶交易明細，A10卷第43頁</t>
    <phoneticPr fontId="2" type="noConversion"/>
  </si>
  <si>
    <t>103/12/09</t>
    <phoneticPr fontId="2" type="noConversion"/>
  </si>
  <si>
    <t>蔡惠娟華南銀行東湖分行帳戶交易明細，A10卷第44頁</t>
    <phoneticPr fontId="2" type="noConversion"/>
  </si>
  <si>
    <t>蔡惠娟華南銀行東湖分行帳戶交易明細，A10卷第45頁</t>
    <phoneticPr fontId="2" type="noConversion"/>
  </si>
  <si>
    <t>103/12/20</t>
    <phoneticPr fontId="2" type="noConversion"/>
  </si>
  <si>
    <t>蔡惠娟華南銀行東湖分行帳戶交易明細，A10卷第46頁</t>
    <phoneticPr fontId="2" type="noConversion"/>
  </si>
  <si>
    <t>蔡惠娟華南銀行東湖分行帳戶交易明細，A10卷第49頁</t>
    <phoneticPr fontId="2" type="noConversion"/>
  </si>
  <si>
    <t>104/01/07</t>
    <phoneticPr fontId="2" type="noConversion"/>
  </si>
  <si>
    <t>蔡惠娟華南銀行東湖分行帳戶交易明細，A10卷第49頁反面</t>
    <phoneticPr fontId="2" type="noConversion"/>
  </si>
  <si>
    <t>104/01/16</t>
    <phoneticPr fontId="2" type="noConversion"/>
  </si>
  <si>
    <t>蔡惠娟華南銀行東湖分行帳戶交易明細，A10卷第51頁</t>
    <phoneticPr fontId="2" type="noConversion"/>
  </si>
  <si>
    <t>104/02/05</t>
    <phoneticPr fontId="2" type="noConversion"/>
  </si>
  <si>
    <t>蔡惠娟華南銀行
東湖分行帳戶交
易明細，A10卷第
54頁反面</t>
    <phoneticPr fontId="2" type="noConversion"/>
  </si>
  <si>
    <t>104/02/07</t>
    <phoneticPr fontId="2" type="noConversion"/>
  </si>
  <si>
    <t>蔡惠娟華南銀行
東湖分行帳戶交
易明細，A10卷第
55頁</t>
    <phoneticPr fontId="2" type="noConversion"/>
  </si>
  <si>
    <t>104/03/04</t>
    <phoneticPr fontId="2" type="noConversion"/>
  </si>
  <si>
    <t>蔡惠娟華南銀行
東湖分行帳戶交
易明細，A10卷第
59頁</t>
    <phoneticPr fontId="2" type="noConversion"/>
  </si>
  <si>
    <t>104/03/11</t>
    <phoneticPr fontId="2" type="noConversion"/>
  </si>
  <si>
    <t>蔡惠娟華南銀行
東湖分行帳戶交
易明細，A10卷第
60頁</t>
    <phoneticPr fontId="2" type="noConversion"/>
  </si>
  <si>
    <t>104/06/01</t>
    <phoneticPr fontId="2" type="noConversion"/>
  </si>
  <si>
    <t>蔡惠娟華南銀行
東湖分行帳戶交
易明細，A10卷第
73頁反面</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</si>
  <si>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</si>
  <si>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</si>
  <si>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</si>
  <si>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</si>
  <si>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</si>
  <si>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</si>
  <si>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</si>
  <si>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103/08/05</t>
    <phoneticPr fontId="2" type="noConversion"/>
  </si>
  <si>
    <t>蔡惠娟華南銀行東湖分行帳戶交易明細，A10卷第23頁</t>
    <phoneticPr fontId="2" type="noConversion"/>
  </si>
  <si>
    <t>陳思帆華南銀行忠孝東路分行帳戶交易明細，109他2114卷二第413頁</t>
    <phoneticPr fontId="2" type="noConversion"/>
  </si>
  <si>
    <t>103/08/20</t>
    <phoneticPr fontId="2" type="noConversion"/>
  </si>
  <si>
    <t>蔡惠娟華南銀行東湖分行帳戶交易明細，A10卷第24頁反面</t>
    <phoneticPr fontId="2" type="noConversion"/>
  </si>
  <si>
    <t>103/08/29</t>
    <phoneticPr fontId="2" type="noConversion"/>
  </si>
  <si>
    <t>蔡惠娟華南銀行東湖分行帳戶交易明細，A10卷第26頁</t>
    <phoneticPr fontId="2" type="noConversion"/>
  </si>
  <si>
    <t>陳思帆華南銀行忠孝東路分行帳戶交易明細，109他2114卷二第413頁</t>
  </si>
  <si>
    <t>103/09/06</t>
    <phoneticPr fontId="2" type="noConversion"/>
  </si>
  <si>
    <t>蔡惠娟華南銀行東湖分行帳戶交易明細，A10卷第27頁</t>
    <phoneticPr fontId="2" type="noConversion"/>
  </si>
  <si>
    <t>103/0914</t>
    <phoneticPr fontId="2" type="noConversion"/>
  </si>
  <si>
    <t>蔡惠娟華南銀行東湖分行帳戶交易明細，A10卷第28頁反面</t>
    <phoneticPr fontId="2" type="noConversion"/>
  </si>
  <si>
    <t>103/09/14</t>
    <phoneticPr fontId="2" type="noConversion"/>
  </si>
  <si>
    <t>103/09/20</t>
    <phoneticPr fontId="2" type="noConversion"/>
  </si>
  <si>
    <t>蔡惠娟華南銀行東湖分行帳戶交易明細，A10卷第29頁反面</t>
    <phoneticPr fontId="2" type="noConversion"/>
  </si>
  <si>
    <t>103/09/22</t>
    <phoneticPr fontId="2" type="noConversion"/>
  </si>
  <si>
    <t>蔡惠娟華南銀行東湖分行帳戶交易明細，A10卷第30頁</t>
    <phoneticPr fontId="2" type="noConversion"/>
  </si>
  <si>
    <t>103/09/23</t>
    <phoneticPr fontId="2" type="noConversion"/>
  </si>
  <si>
    <t>蔡惠娟華南銀行東湖分行帳戶交易明細，A10卷第30頁</t>
  </si>
  <si>
    <t>103/09/24</t>
    <phoneticPr fontId="2" type="noConversion"/>
  </si>
  <si>
    <t>103/10/06</t>
    <phoneticPr fontId="2" type="noConversion"/>
  </si>
  <si>
    <t>蔡惠娟華南銀行東湖分行帳戶交易明細，A10卷第32頁</t>
    <phoneticPr fontId="2" type="noConversion"/>
  </si>
  <si>
    <t>103/10/13</t>
    <phoneticPr fontId="2" type="noConversion"/>
  </si>
  <si>
    <t>蔡惠娟華南銀行東湖分行帳戶交易明細，A10卷第32頁反面</t>
    <phoneticPr fontId="2" type="noConversion"/>
  </si>
  <si>
    <t>103/10/20</t>
    <phoneticPr fontId="2" type="noConversion"/>
  </si>
  <si>
    <t>蔡惠娟華南銀行東湖分行帳戶交易明細，A10卷第34頁</t>
    <phoneticPr fontId="2" type="noConversion"/>
  </si>
  <si>
    <t>103/10/22</t>
    <phoneticPr fontId="2" type="noConversion"/>
  </si>
  <si>
    <t>蔡惠娟華南銀行東湖分行帳戶交易明細，A10卷第34頁反面</t>
    <phoneticPr fontId="2" type="noConversion"/>
  </si>
  <si>
    <t>103/10/23</t>
    <phoneticPr fontId="2" type="noConversion"/>
  </si>
  <si>
    <t>蔡惠娟華南銀行東湖分行帳戶交易明細，A10卷第34頁反面</t>
  </si>
  <si>
    <t>103/10/24</t>
    <phoneticPr fontId="2" type="noConversion"/>
  </si>
  <si>
    <t>蔡惠娟華南銀行東湖分行帳戶交易明細，A10卷第35頁</t>
    <phoneticPr fontId="2" type="noConversion"/>
  </si>
  <si>
    <t>103/11/03</t>
    <phoneticPr fontId="2" type="noConversion"/>
  </si>
  <si>
    <t>蔡惠娟華南銀行東湖分行帳戶交易明細，A10卷第36頁反面</t>
    <phoneticPr fontId="2" type="noConversion"/>
  </si>
  <si>
    <t>103/11/05</t>
    <phoneticPr fontId="2" type="noConversion"/>
  </si>
  <si>
    <t>蔡惠娟華南銀行東湖分行帳戶交易明細，A10卷第37頁</t>
    <phoneticPr fontId="2" type="noConversion"/>
  </si>
  <si>
    <t>103/11/06</t>
    <phoneticPr fontId="2" type="noConversion"/>
  </si>
  <si>
    <t>蔡惠娟華南銀行東湖分行帳戶交易明細，A10卷第37頁</t>
  </si>
  <si>
    <t>103/11/08</t>
    <phoneticPr fontId="2" type="noConversion"/>
  </si>
  <si>
    <t>蔡惠娟華南銀行東湖分行帳戶交易明細，A10卷第37頁反面</t>
    <phoneticPr fontId="2" type="noConversion"/>
  </si>
  <si>
    <t>103/11/12</t>
    <phoneticPr fontId="2" type="noConversion"/>
  </si>
  <si>
    <t>蔡惠娟華南銀行東湖分行帳戶交易明細，A10卷第38頁反面</t>
    <phoneticPr fontId="2" type="noConversion"/>
  </si>
  <si>
    <t>陳思帆華南銀行忠孝東路分行帳戶交易明細，109他2114卷二第415頁</t>
    <phoneticPr fontId="2" type="noConversion"/>
  </si>
  <si>
    <t>陳思帆華南銀行忠孝東路分行帳戶交易明細，109他2114卷二第415頁</t>
  </si>
  <si>
    <t>103/11/14</t>
    <phoneticPr fontId="2" type="noConversion"/>
  </si>
  <si>
    <t>蔡惠娟華南銀行東湖分行帳戶交易明細，A10卷第39頁</t>
    <phoneticPr fontId="2" type="noConversion"/>
  </si>
  <si>
    <t>103/11/16</t>
    <phoneticPr fontId="2" type="noConversion"/>
  </si>
  <si>
    <t>103/11/17</t>
    <phoneticPr fontId="2" type="noConversion"/>
  </si>
  <si>
    <t>蔡惠娟華南銀行東湖分行帳戶交易明細，A10卷第39頁反面</t>
    <phoneticPr fontId="2" type="noConversion"/>
  </si>
  <si>
    <t>103/11/18</t>
    <phoneticPr fontId="2" type="noConversion"/>
  </si>
  <si>
    <t>103/11/19</t>
    <phoneticPr fontId="2" type="noConversion"/>
  </si>
  <si>
    <t>103/11/20</t>
    <phoneticPr fontId="2" type="noConversion"/>
  </si>
  <si>
    <t>蔡惠娟華南銀行東湖分行帳戶交易明細，A10卷第40頁</t>
    <phoneticPr fontId="2" type="noConversion"/>
  </si>
  <si>
    <t>103/11/21</t>
    <phoneticPr fontId="2" type="noConversion"/>
  </si>
  <si>
    <t>蔡惠娟華南銀行東湖分行帳戶交易明細，A10卷第40頁反面</t>
    <phoneticPr fontId="2" type="noConversion"/>
  </si>
  <si>
    <t>103/11/23</t>
    <phoneticPr fontId="2" type="noConversion"/>
  </si>
  <si>
    <t>蔡惠娟華南銀行東湖分行帳戶交易明細，A10卷第40頁反面</t>
  </si>
  <si>
    <t>103/11/26</t>
    <phoneticPr fontId="2" type="noConversion"/>
  </si>
  <si>
    <t>蔡惠娟華南銀行東湖分行帳戶交易明細，A10卷第41頁反面</t>
    <phoneticPr fontId="2" type="noConversion"/>
  </si>
  <si>
    <t>103/11/27</t>
    <phoneticPr fontId="2" type="noConversion"/>
  </si>
  <si>
    <t>蔡惠娟華南銀行東湖分行帳戶交易明細，A10卷第41頁反面</t>
  </si>
  <si>
    <t>103/12/01</t>
    <phoneticPr fontId="2" type="noConversion"/>
  </si>
  <si>
    <t>蔡惠娟華南銀行東湖分行帳戶交易明細，A10卷第42頁反面</t>
    <phoneticPr fontId="2" type="noConversion"/>
  </si>
  <si>
    <t>103/12/05</t>
    <phoneticPr fontId="2" type="noConversion"/>
  </si>
  <si>
    <t>蔡惠娟華南銀行東湖分行帳戶交易明細，A10卷第43頁</t>
    <phoneticPr fontId="2" type="noConversion"/>
  </si>
  <si>
    <t>103/12/07</t>
    <phoneticPr fontId="2" type="noConversion"/>
  </si>
  <si>
    <t>蔡惠娟華南銀行東湖分行帳戶交易明細，A10卷第43頁反面</t>
    <phoneticPr fontId="2" type="noConversion"/>
  </si>
  <si>
    <t>103/12/08</t>
    <phoneticPr fontId="2" type="noConversion"/>
  </si>
  <si>
    <t>103/12/14</t>
    <phoneticPr fontId="2" type="noConversion"/>
  </si>
  <si>
    <t>蔡惠娟華南銀行東湖分行帳戶交易明細，A10卷第45頁</t>
    <phoneticPr fontId="2" type="noConversion"/>
  </si>
  <si>
    <t>103/12/15</t>
    <phoneticPr fontId="2" type="noConversion"/>
  </si>
  <si>
    <t>103/12/18</t>
    <phoneticPr fontId="2" type="noConversion"/>
  </si>
  <si>
    <t>蔡惠娟華南銀行東湖分行帳戶交易明細，A10卷第45頁反面</t>
    <phoneticPr fontId="2" type="noConversion"/>
  </si>
  <si>
    <t>103/12/21</t>
    <phoneticPr fontId="2" type="noConversion"/>
  </si>
  <si>
    <t>蔡惠娟華南銀行東湖分行帳戶交易明細，A10卷第46頁</t>
    <phoneticPr fontId="2" type="noConversion"/>
  </si>
  <si>
    <t>103/12/22/</t>
    <phoneticPr fontId="2" type="noConversion"/>
  </si>
  <si>
    <t>103/12/24</t>
    <phoneticPr fontId="2" type="noConversion"/>
  </si>
  <si>
    <t>蔡惠娟華南銀行東湖分行帳戶交易明細，A10卷第46頁反面</t>
    <phoneticPr fontId="2" type="noConversion"/>
  </si>
  <si>
    <t>103/12/25</t>
    <phoneticPr fontId="2" type="noConversion"/>
  </si>
  <si>
    <t>蔡惠娟華南銀行東湖分行帳戶交易明細，A10卷第47頁</t>
    <phoneticPr fontId="2" type="noConversion"/>
  </si>
  <si>
    <t>陳思帆華南銀行忠孝東路分行帳戶交易明細，109他2114卷二第417頁</t>
    <phoneticPr fontId="2" type="noConversion"/>
  </si>
  <si>
    <t>103/12/28</t>
    <phoneticPr fontId="2" type="noConversion"/>
  </si>
  <si>
    <t>蔡惠娟華南銀行東湖分行帳戶交易明細，A10卷第48頁</t>
    <phoneticPr fontId="2" type="noConversion"/>
  </si>
  <si>
    <t>陳思帆華南銀行忠孝東路分行帳戶交易明細，109他2114卷二第417頁</t>
  </si>
  <si>
    <t>104/01/04</t>
    <phoneticPr fontId="2" type="noConversion"/>
  </si>
  <si>
    <t>蔡惠娟華南銀行東湖分行帳戶交易明細，A10卷第49頁</t>
    <phoneticPr fontId="2" type="noConversion"/>
  </si>
  <si>
    <t>104/01/06</t>
    <phoneticPr fontId="2" type="noConversion"/>
  </si>
  <si>
    <t>蔡惠娟華南銀行東湖分行帳戶交易明細，A10卷第49頁反面</t>
    <phoneticPr fontId="2" type="noConversion"/>
  </si>
  <si>
    <t>104/01/08</t>
    <phoneticPr fontId="2" type="noConversion"/>
  </si>
  <si>
    <t>104/01/13</t>
    <phoneticPr fontId="2" type="noConversion"/>
  </si>
  <si>
    <t>蔡惠娟華南銀行東湖分行帳戶交易明細，A10卷第50頁反面</t>
    <phoneticPr fontId="2" type="noConversion"/>
  </si>
  <si>
    <t>103/01/13</t>
    <phoneticPr fontId="2" type="noConversion"/>
  </si>
  <si>
    <t>104/01/15</t>
    <phoneticPr fontId="2" type="noConversion"/>
  </si>
  <si>
    <t>蔡惠娟華南銀行東湖分行帳戶交易明細，A10卷第51頁</t>
    <phoneticPr fontId="2" type="noConversion"/>
  </si>
  <si>
    <t>104/01/20</t>
    <phoneticPr fontId="2" type="noConversion"/>
  </si>
  <si>
    <t>蔡惠娟華南銀行東湖分行帳戶交易明細，A10卷第52頁</t>
    <phoneticPr fontId="2" type="noConversion"/>
  </si>
  <si>
    <t>104/01/22</t>
    <phoneticPr fontId="2" type="noConversion"/>
  </si>
  <si>
    <t>104/01/24</t>
    <phoneticPr fontId="2" type="noConversion"/>
  </si>
  <si>
    <t>蔡惠娟華南銀行東湖分行帳戶交易明細，A10卷第52頁反面</t>
    <phoneticPr fontId="2" type="noConversion"/>
  </si>
  <si>
    <t>104/01/27</t>
    <phoneticPr fontId="2" type="noConversion"/>
  </si>
  <si>
    <t>蔡惠娟華南銀行東湖分行帳戶交易明細，A10卷第53頁</t>
    <phoneticPr fontId="2" type="noConversion"/>
  </si>
  <si>
    <t>104/01/29</t>
    <phoneticPr fontId="2" type="noConversion"/>
  </si>
  <si>
    <t>104/01/31</t>
    <phoneticPr fontId="2" type="noConversion"/>
  </si>
  <si>
    <t>蔡惠娟華南銀行東湖分行帳戶交易明細，A10卷第53頁反面</t>
    <phoneticPr fontId="2" type="noConversion"/>
  </si>
  <si>
    <t>104/02//02</t>
    <phoneticPr fontId="2" type="noConversion"/>
  </si>
  <si>
    <t>104/02/02</t>
    <phoneticPr fontId="2" type="noConversion"/>
  </si>
  <si>
    <t>蔡惠娟華南銀行東湖分行帳戶交易明細，A10卷第54頁</t>
    <phoneticPr fontId="2" type="noConversion"/>
  </si>
  <si>
    <t>104/02/03</t>
    <phoneticPr fontId="2" type="noConversion"/>
  </si>
  <si>
    <t>104/02/05</t>
    <phoneticPr fontId="2" type="noConversion"/>
  </si>
  <si>
    <t>蔡惠娟華南銀行東湖分行帳戶交易明細，A10卷第54頁反面</t>
    <phoneticPr fontId="2" type="noConversion"/>
  </si>
  <si>
    <t>104/02/06</t>
    <phoneticPr fontId="2" type="noConversion"/>
  </si>
  <si>
    <t>104/02/07</t>
    <phoneticPr fontId="2" type="noConversion"/>
  </si>
  <si>
    <t>蔡惠娟華南銀行東湖分行帳戶交易明細，A10卷第55頁</t>
    <phoneticPr fontId="2" type="noConversion"/>
  </si>
  <si>
    <t>104/02/12</t>
    <phoneticPr fontId="2" type="noConversion"/>
  </si>
  <si>
    <t>蔡惠娟華南銀行東湖分行帳戶交易明細，A10卷第55頁反面</t>
    <phoneticPr fontId="2" type="noConversion"/>
  </si>
  <si>
    <t>104/02/13</t>
    <phoneticPr fontId="2" type="noConversion"/>
  </si>
  <si>
    <t>蔡惠娟華南銀行東湖分行帳戶交易明細，A10卷第56頁</t>
    <phoneticPr fontId="2" type="noConversion"/>
  </si>
  <si>
    <t>104/02/16</t>
    <phoneticPr fontId="2" type="noConversion"/>
  </si>
  <si>
    <t>104/02/24</t>
    <phoneticPr fontId="2" type="noConversion"/>
  </si>
  <si>
    <t>蔡惠娟華南銀行東湖分行帳戶交易明細，A10卷第57頁反面</t>
    <phoneticPr fontId="2" type="noConversion"/>
  </si>
  <si>
    <t>104/02/26</t>
    <phoneticPr fontId="2" type="noConversion"/>
  </si>
  <si>
    <t>104/03/04</t>
    <phoneticPr fontId="2" type="noConversion"/>
  </si>
  <si>
    <t>蔡惠娟華南銀行東湖分行帳戶交易明細，A10卷第59頁</t>
    <phoneticPr fontId="2" type="noConversion"/>
  </si>
  <si>
    <t>104/03/05</t>
    <phoneticPr fontId="2" type="noConversion"/>
  </si>
  <si>
    <t>104/03/07</t>
    <phoneticPr fontId="2" type="noConversion"/>
  </si>
  <si>
    <t>蔡惠娟華南銀行東湖分行帳戶交易明細，A10卷第59頁反面</t>
    <phoneticPr fontId="2" type="noConversion"/>
  </si>
  <si>
    <t>104/03/10</t>
    <phoneticPr fontId="2" type="noConversion"/>
  </si>
  <si>
    <t>蔡惠娟華南銀行東湖分行帳戶交易明細，A10卷第60頁</t>
    <phoneticPr fontId="2" type="noConversion"/>
  </si>
  <si>
    <t>104/03/14</t>
    <phoneticPr fontId="2" type="noConversion"/>
  </si>
  <si>
    <t>蔡惠娟華南銀行東湖分行帳戶交易明細，A10卷第60頁反面</t>
    <phoneticPr fontId="2" type="noConversion"/>
  </si>
  <si>
    <t>陳思帆華南銀行忠孝東路分行帳戶交易明細，109他2114卷二第419頁</t>
    <phoneticPr fontId="2" type="noConversion"/>
  </si>
  <si>
    <t>104/03/15</t>
    <phoneticPr fontId="2" type="noConversion"/>
  </si>
  <si>
    <t>陳思帆華南銀行忠孝東路分行帳戶交易明細，109他2114卷二第419頁</t>
  </si>
  <si>
    <t>104/03/18</t>
    <phoneticPr fontId="2" type="noConversion"/>
  </si>
  <si>
    <t>蔡惠娟華南銀行東湖分行帳戶交易明細，A10卷第61頁</t>
    <phoneticPr fontId="2" type="noConversion"/>
  </si>
  <si>
    <t>104/03/21</t>
    <phoneticPr fontId="2" type="noConversion"/>
  </si>
  <si>
    <t>蔡惠娟華南銀行東湖分行帳戶交易明細，A10卷第61頁反面</t>
    <phoneticPr fontId="2" type="noConversion"/>
  </si>
  <si>
    <t>104/03/22</t>
    <phoneticPr fontId="2" type="noConversion"/>
  </si>
  <si>
    <t>104/03/30</t>
    <phoneticPr fontId="2" type="noConversion"/>
  </si>
  <si>
    <t>蔡惠娟華南銀行東湖分行帳戶交易明細，A10卷第62頁反面</t>
    <phoneticPr fontId="2" type="noConversion"/>
  </si>
  <si>
    <t>104/04/05</t>
    <phoneticPr fontId="2" type="noConversion"/>
  </si>
  <si>
    <t>蔡惠娟華南銀行東湖分行帳戶交易明細，A10卷第63頁反面</t>
    <phoneticPr fontId="2" type="noConversion"/>
  </si>
  <si>
    <t>104/04/07</t>
    <phoneticPr fontId="2" type="noConversion"/>
  </si>
  <si>
    <t>104/04/13</t>
    <phoneticPr fontId="2" type="noConversion"/>
  </si>
  <si>
    <t>蔡惠娟華南銀行東湖分行帳戶交易明細，A10卷第65頁</t>
    <phoneticPr fontId="2" type="noConversion"/>
  </si>
  <si>
    <t>104/04/14</t>
    <phoneticPr fontId="2" type="noConversion"/>
  </si>
  <si>
    <t>104/04/15</t>
    <phoneticPr fontId="2" type="noConversion"/>
  </si>
  <si>
    <t>蔡惠娟華南銀行東湖分行帳戶交易明細，A10卷第65頁反面</t>
    <phoneticPr fontId="2" type="noConversion"/>
  </si>
  <si>
    <t>104/04/16</t>
    <phoneticPr fontId="2" type="noConversion"/>
  </si>
  <si>
    <t>蔡惠娟華南銀行東湖分行帳戶交易明細，A10卷第66頁</t>
    <phoneticPr fontId="2" type="noConversion"/>
  </si>
  <si>
    <t>104/04/17</t>
    <phoneticPr fontId="2" type="noConversion"/>
  </si>
  <si>
    <t>104/04//21</t>
    <phoneticPr fontId="2" type="noConversion"/>
  </si>
  <si>
    <t>蔡惠娟華南銀行東湖分行帳戶交易明細，A10卷第66頁反面</t>
    <phoneticPr fontId="2" type="noConversion"/>
  </si>
  <si>
    <t>104/04/22</t>
    <phoneticPr fontId="2" type="noConversion"/>
  </si>
  <si>
    <t>104/04/29</t>
    <phoneticPr fontId="2" type="noConversion"/>
  </si>
  <si>
    <t>蔡惠娟華南銀行東湖分行帳戶交易明細，A10卷第67頁反面</t>
    <phoneticPr fontId="2" type="noConversion"/>
  </si>
  <si>
    <t>104/05/04</t>
    <phoneticPr fontId="2" type="noConversion"/>
  </si>
  <si>
    <t>蔡惠娟華南銀行東湖分行帳戶交易明細，A10卷第68頁反面</t>
    <phoneticPr fontId="2" type="noConversion"/>
  </si>
  <si>
    <t>104/05/05</t>
    <phoneticPr fontId="2" type="noConversion"/>
  </si>
  <si>
    <t>104/05/07</t>
    <phoneticPr fontId="2" type="noConversion"/>
  </si>
  <si>
    <t>蔡惠娟華南銀行東湖分行帳戶交易明細，A10卷第69頁</t>
    <phoneticPr fontId="2" type="noConversion"/>
  </si>
  <si>
    <t>104/05/11</t>
    <phoneticPr fontId="2" type="noConversion"/>
  </si>
  <si>
    <t>蔡惠娟華南銀行東湖分行帳戶交易明細，A10卷第69頁反面</t>
    <phoneticPr fontId="2" type="noConversion"/>
  </si>
  <si>
    <t>104/05/13</t>
    <phoneticPr fontId="2" type="noConversion"/>
  </si>
  <si>
    <t>蔡惠娟華南銀行東湖分行帳戶交易明細，A10卷第70頁</t>
    <phoneticPr fontId="2" type="noConversion"/>
  </si>
  <si>
    <t>104/05/16</t>
    <phoneticPr fontId="2" type="noConversion"/>
  </si>
  <si>
    <t>蔡惠娟華南銀行東湖分行帳戶交易明細，A10卷第70頁反面</t>
    <phoneticPr fontId="2" type="noConversion"/>
  </si>
  <si>
    <t>104/05/20</t>
    <phoneticPr fontId="2" type="noConversion"/>
  </si>
  <si>
    <t>蔡惠娟華南銀行東湖分行帳戶交易明細，A10卷第71頁</t>
    <phoneticPr fontId="2" type="noConversion"/>
  </si>
  <si>
    <t>104/05/21</t>
    <phoneticPr fontId="2" type="noConversion"/>
  </si>
  <si>
    <t>蔡惠娟華南銀行東湖分行帳戶交易明細，A10卷第71頁反面</t>
    <phoneticPr fontId="2" type="noConversion"/>
  </si>
  <si>
    <t>104/06/05</t>
    <phoneticPr fontId="2" type="noConversion"/>
  </si>
  <si>
    <t>蔡惠娟華南銀行東湖分行帳戶交易明細，A10卷第74頁</t>
    <phoneticPr fontId="2" type="noConversion"/>
  </si>
  <si>
    <t>104/06/07</t>
    <phoneticPr fontId="2" type="noConversion"/>
  </si>
  <si>
    <t>蔡惠娟華南銀行東湖分行帳戶交易明細，A10卷第74頁反面</t>
    <phoneticPr fontId="2" type="noConversion"/>
  </si>
  <si>
    <t>104/06/11</t>
    <phoneticPr fontId="2" type="noConversion"/>
  </si>
  <si>
    <t>蔡惠娟華南銀行東湖分行帳戶交易明細，A10卷第75頁</t>
    <phoneticPr fontId="2" type="noConversion"/>
  </si>
  <si>
    <t>104/06/15</t>
    <phoneticPr fontId="2" type="noConversion"/>
  </si>
  <si>
    <t>蔡惠娟華南銀行東湖分行帳戶交易明細，A10卷第76頁</t>
    <phoneticPr fontId="2" type="noConversion"/>
  </si>
  <si>
    <t>104/06/18</t>
    <phoneticPr fontId="2" type="noConversion"/>
  </si>
  <si>
    <t>蔡惠娟華南銀行東湖分行帳戶交易明細，A10卷第76頁反面</t>
    <phoneticPr fontId="2" type="noConversion"/>
  </si>
  <si>
    <t>104/07/02</t>
    <phoneticPr fontId="2" type="noConversion"/>
  </si>
  <si>
    <t>蔡惠娟華南銀行東湖分行帳戶交易明細，A10卷第78頁反面</t>
    <phoneticPr fontId="2" type="noConversion"/>
  </si>
  <si>
    <t>陳思帆華南銀行忠孝東路分行帳戶交易明細，109他2114卷二第421頁</t>
    <phoneticPr fontId="2" type="noConversion"/>
  </si>
  <si>
    <t>104/07/07</t>
    <phoneticPr fontId="2" type="noConversion"/>
  </si>
  <si>
    <t>蔡惠娟華南銀行東湖分行帳戶交易明細，A10卷第79頁反面</t>
    <phoneticPr fontId="2" type="noConversion"/>
  </si>
  <si>
    <t>陳思帆華南銀行忠孝東路分行帳戶交易明細，109他2114卷二第421頁</t>
  </si>
  <si>
    <t>104/07/09</t>
    <phoneticPr fontId="2" type="noConversion"/>
  </si>
  <si>
    <t>蔡惠娟華南銀行東湖分行帳戶交易明細，A10卷第80頁</t>
    <phoneticPr fontId="2" type="noConversion"/>
  </si>
  <si>
    <t>104/07/13</t>
    <phoneticPr fontId="2" type="noConversion"/>
  </si>
  <si>
    <t>蔡惠娟華南銀行東湖分行帳戶交易明細，A10卷第80頁反面</t>
    <phoneticPr fontId="2" type="noConversion"/>
  </si>
  <si>
    <t>104/07/22</t>
    <phoneticPr fontId="2" type="noConversion"/>
  </si>
  <si>
    <t>蔡惠娟華南銀行東湖分行帳戶交易明細，A10卷第82頁</t>
    <phoneticPr fontId="2" type="noConversion"/>
  </si>
  <si>
    <t>104/08/03</t>
    <phoneticPr fontId="2" type="noConversion"/>
  </si>
  <si>
    <t>蔡惠娟華南銀行東湖分行帳戶交易明細，A10卷第84頁</t>
    <phoneticPr fontId="2" type="noConversion"/>
  </si>
  <si>
    <t>104/08/05</t>
    <phoneticPr fontId="2" type="noConversion"/>
  </si>
  <si>
    <t>蔡惠娟華南銀行東湖分行帳戶交易明細，A10卷第84頁反面</t>
    <phoneticPr fontId="2" type="noConversion"/>
  </si>
  <si>
    <t>104/08/07</t>
    <phoneticPr fontId="2" type="noConversion"/>
  </si>
  <si>
    <t>蔡惠娟華南銀行東湖分行帳戶交易明細，A10卷第85頁</t>
    <phoneticPr fontId="2" type="noConversion"/>
  </si>
  <si>
    <t>104/08/11</t>
    <phoneticPr fontId="2" type="noConversion"/>
  </si>
  <si>
    <t>104/08/13</t>
    <phoneticPr fontId="2" type="noConversion"/>
  </si>
  <si>
    <t>蔡惠娟華南銀行東湖分行帳戶交易明細，A10卷第85頁反面</t>
    <phoneticPr fontId="2" type="noConversion"/>
  </si>
  <si>
    <t>104/08/28</t>
    <phoneticPr fontId="2" type="noConversion"/>
  </si>
  <si>
    <t>蔡惠娟華南銀行東湖分行帳戶交易明細，A10卷第87頁</t>
    <phoneticPr fontId="2" type="noConversion"/>
  </si>
  <si>
    <t>蔡惠娟華南銀行東湖分行帳戶交易明細，A10卷第87頁</t>
  </si>
  <si>
    <t>104/09/04</t>
    <phoneticPr fontId="2" type="noConversion"/>
  </si>
  <si>
    <t>蔡惠娟華南銀行東湖分行帳戶交易明細，A10卷第88頁</t>
    <phoneticPr fontId="2" type="noConversion"/>
  </si>
  <si>
    <t>104/09/08</t>
    <phoneticPr fontId="2" type="noConversion"/>
  </si>
  <si>
    <t>蔡惠娟華南銀行東湖分行帳戶交易明細，A10卷第88頁反面</t>
    <phoneticPr fontId="2" type="noConversion"/>
  </si>
  <si>
    <t>104/09/12</t>
    <phoneticPr fontId="2" type="noConversion"/>
  </si>
  <si>
    <t>104/09/17</t>
    <phoneticPr fontId="2" type="noConversion"/>
  </si>
  <si>
    <t>蔡惠娟華南銀行東湖分行帳戶交易明細，A10卷第89頁</t>
    <phoneticPr fontId="2" type="noConversion"/>
  </si>
  <si>
    <t>104/09/20</t>
    <phoneticPr fontId="2" type="noConversion"/>
  </si>
  <si>
    <t>蔡惠娟華南銀行東湖分行帳戶交易明細，A10卷第89頁反面</t>
    <phoneticPr fontId="2" type="noConversion"/>
  </si>
  <si>
    <t>104/09/30</t>
    <phoneticPr fontId="2" type="noConversion"/>
  </si>
  <si>
    <t>蔡惠娟華南銀行東湖分行帳戶交易明細，A10卷第90頁反面</t>
    <phoneticPr fontId="2" type="noConversion"/>
  </si>
  <si>
    <t>105/04/17</t>
    <phoneticPr fontId="2" type="noConversion"/>
  </si>
  <si>
    <t>陳思帆華南銀行忠孝東路分行帳戶交易明細，本院卷11第249頁</t>
    <phoneticPr fontId="2" type="noConversion"/>
  </si>
  <si>
    <t>陳思帆華南銀行忠孝東路分行帳戶交易明細，109他2114卷二第423頁</t>
    <phoneticPr fontId="2" type="noConversion"/>
  </si>
  <si>
    <t>105/10/18</t>
    <phoneticPr fontId="2" type="noConversion"/>
  </si>
  <si>
    <t>蔡惠娟華南銀行東湖分行帳戶交易明細，本院卷11卷第262頁</t>
    <phoneticPr fontId="2" type="noConversion"/>
  </si>
  <si>
    <t>陳思帆華南銀行忠孝東路分行帳戶交易明細，109他2114卷二第425頁</t>
    <phoneticPr fontId="2" type="noConversion"/>
  </si>
  <si>
    <t>105/12/09</t>
    <phoneticPr fontId="2" type="noConversion"/>
  </si>
  <si>
    <t>蔡惠娟華南銀行東湖分行帳戶交易明細，本院卷11卷第265頁</t>
    <phoneticPr fontId="2" type="noConversion"/>
  </si>
  <si>
    <t>106/02/09</t>
    <phoneticPr fontId="2" type="noConversion"/>
  </si>
  <si>
    <t>蔡惠娟華南銀行東湖分行帳戶交易明細，本院卷11卷第266頁</t>
    <phoneticPr fontId="2" type="noConversion"/>
  </si>
  <si>
    <t>陳思帆華南銀行忠孝東路分行帳戶交易明細，109他2114卷二第425頁</t>
  </si>
  <si>
    <t>106/03/03</t>
    <phoneticPr fontId="2" type="noConversion"/>
  </si>
  <si>
    <t>蔡惠娟華南銀行東湖分行帳戶交易明細，本院卷11卷第268頁</t>
    <phoneticPr fontId="2" type="noConversion"/>
  </si>
  <si>
    <t>106/04/02</t>
    <phoneticPr fontId="2" type="noConversion"/>
  </si>
  <si>
    <t>蔡惠娟華南銀行東湖分行帳戶交易明細，本院卷11卷第271頁</t>
    <phoneticPr fontId="2" type="noConversion"/>
  </si>
  <si>
    <t>106/05/12</t>
    <phoneticPr fontId="2" type="noConversion"/>
  </si>
  <si>
    <t>陳思帆華南銀行忠孝東路分行帳戶交易明細，本院卷11第250頁</t>
    <phoneticPr fontId="2" type="noConversion"/>
  </si>
  <si>
    <t>106/05/16</t>
    <phoneticPr fontId="2" type="noConversion"/>
  </si>
  <si>
    <t>陳思帆華南銀行忠孝東路分行帳戶交易明細，本院卷11第250頁</t>
  </si>
  <si>
    <t>106/06/09</t>
    <phoneticPr fontId="2" type="noConversion"/>
  </si>
  <si>
    <t>106/07/14</t>
    <phoneticPr fontId="2" type="noConversion"/>
  </si>
  <si>
    <t>106/08/16</t>
    <phoneticPr fontId="2" type="noConversion"/>
  </si>
  <si>
    <t>陳思帆華南銀行忠孝東路分行帳戶交易明細，本院卷11第251頁</t>
    <phoneticPr fontId="2" type="noConversion"/>
  </si>
  <si>
    <t>陳思帆華南銀行忠孝東路分行帳戶交易明細，109他2114卷二第427頁</t>
    <phoneticPr fontId="2" type="noConversion"/>
  </si>
  <si>
    <t>106/10/27</t>
    <phoneticPr fontId="2" type="noConversion"/>
  </si>
  <si>
    <t>陳思帆華南銀行忠孝東路分行帳戶交易明細，本院卷11第251頁</t>
  </si>
  <si>
    <t>陳思帆華南銀行忠孝東路分行帳戶交易明細，109他2114卷二第427頁</t>
  </si>
  <si>
    <t>106/11/27</t>
    <phoneticPr fontId="2" type="noConversion"/>
  </si>
  <si>
    <t>106/12/11</t>
    <phoneticPr fontId="2" type="noConversion"/>
  </si>
  <si>
    <t>107/01/19</t>
    <phoneticPr fontId="2" type="noConversion"/>
  </si>
  <si>
    <t>107/03/22</t>
    <phoneticPr fontId="2" type="noConversion"/>
  </si>
  <si>
    <t>蔡惠娟華南銀行東湖分行帳戶交易明細，本院卷11卷第272頁</t>
    <phoneticPr fontId="2" type="noConversion"/>
  </si>
  <si>
    <t>107/07/13</t>
    <phoneticPr fontId="2" type="noConversion"/>
  </si>
  <si>
    <t>蔡惠娟華南銀行東湖分行帳戶交易明細，本院卷11卷第275頁</t>
    <phoneticPr fontId="2" type="noConversion"/>
  </si>
  <si>
    <t>107/08/11</t>
    <phoneticPr fontId="2" type="noConversion"/>
  </si>
  <si>
    <t>蔡惠娟華南銀行東湖分行帳戶交易明細，本院卷11卷第277頁</t>
    <phoneticPr fontId="2" type="noConversion"/>
  </si>
  <si>
    <t>107/09/17</t>
    <phoneticPr fontId="2" type="noConversion"/>
  </si>
  <si>
    <t>蔡惠娟華南銀行東湖分行帳戶交易明細，本院卷11卷第278頁</t>
    <phoneticPr fontId="2" type="noConversion"/>
  </si>
  <si>
    <t>107/10/24</t>
    <phoneticPr fontId="2" type="noConversion"/>
  </si>
  <si>
    <t>蔡惠娟華南銀行東湖分行帳戶交易明細，本院卷11卷第279頁</t>
    <phoneticPr fontId="2" type="noConversion"/>
  </si>
  <si>
    <t>107/11/11</t>
    <phoneticPr fontId="2" type="noConversion"/>
  </si>
  <si>
    <t>蔡惠娟華南銀行東湖分行帳戶交易明細，本院卷11卷第280頁</t>
    <phoneticPr fontId="2" type="noConversion"/>
  </si>
  <si>
    <t>107/12/16</t>
    <phoneticPr fontId="2" type="noConversion"/>
  </si>
  <si>
    <t>陳思帆華南銀行忠孝東路分行帳戶交易明細，109他2114卷二第429頁</t>
    <phoneticPr fontId="2" type="noConversion"/>
  </si>
  <si>
    <t>108/01/08</t>
    <phoneticPr fontId="2" type="noConversion"/>
  </si>
  <si>
    <t>蔡惠娟華南銀行東湖分行帳戶交易明細，本院卷11卷第280頁</t>
  </si>
  <si>
    <t>108/02/14</t>
    <phoneticPr fontId="2" type="noConversion"/>
  </si>
  <si>
    <t>陳思帆華南銀行忠孝東路分行帳戶交易明細，109他2114卷二第429頁</t>
  </si>
  <si>
    <t>108/03/07</t>
    <phoneticPr fontId="2" type="noConversion"/>
  </si>
  <si>
    <t>108/04/20</t>
    <phoneticPr fontId="2" type="noConversion"/>
  </si>
  <si>
    <t>108/05/10</t>
    <phoneticPr fontId="2" type="noConversion"/>
  </si>
  <si>
    <t>108/06/16</t>
    <phoneticPr fontId="2" type="noConversion"/>
  </si>
  <si>
    <t>日期</t>
    <phoneticPr fontId="2" type="noConversion"/>
  </si>
  <si>
    <t>匯出帳戶</t>
    <phoneticPr fontId="2" type="noConversion"/>
  </si>
  <si>
    <t>匯入帳戶</t>
    <phoneticPr fontId="2" type="noConversion"/>
  </si>
  <si>
    <t>資金
卷證出處</t>
    <phoneticPr fontId="2" type="noConversion"/>
  </si>
  <si>
    <t>月利率</t>
    <phoneticPr fontId="2" type="noConversion"/>
  </si>
  <si>
    <t>投資本金及利率卷證出處</t>
    <phoneticPr fontId="2" type="noConversion"/>
  </si>
  <si>
    <t>相關簡訊</t>
    <phoneticPr fontId="2" type="noConversion"/>
  </si>
  <si>
    <t>104/02/03</t>
    <phoneticPr fontId="2" type="noConversion"/>
  </si>
  <si>
    <t>A7卷第229頁反面</t>
    <phoneticPr fontId="2" type="noConversion"/>
  </si>
  <si>
    <t>50000/2500000</t>
    <phoneticPr fontId="2" type="noConversion"/>
  </si>
  <si>
    <t>已依蔡惠娟指示先扣除第一期投資利息</t>
    <phoneticPr fontId="2" type="noConversion"/>
  </si>
  <si>
    <t>A7卷第230頁反面</t>
    <phoneticPr fontId="2" type="noConversion"/>
  </si>
  <si>
    <t>10000/500000</t>
    <phoneticPr fontId="2" type="noConversion"/>
  </si>
  <si>
    <t>104/03/02</t>
    <phoneticPr fontId="2" type="noConversion"/>
  </si>
  <si>
    <t>A7卷第233頁反面</t>
    <phoneticPr fontId="2" type="noConversion"/>
  </si>
  <si>
    <t>6000/300000</t>
    <phoneticPr fontId="2" type="noConversion"/>
  </si>
  <si>
    <t>已依蔡惠娟指示先扣除第一期投資利息</t>
    <phoneticPr fontId="2" type="noConversion"/>
  </si>
  <si>
    <t>104/04/02</t>
    <phoneticPr fontId="2" type="noConversion"/>
  </si>
  <si>
    <t>A7卷第237頁</t>
    <phoneticPr fontId="2" type="noConversion"/>
  </si>
  <si>
    <t>2000/100000</t>
    <phoneticPr fontId="2" type="noConversion"/>
  </si>
  <si>
    <t>104/04/07</t>
    <phoneticPr fontId="2" type="noConversion"/>
  </si>
  <si>
    <t>A7卷第237頁反面</t>
    <phoneticPr fontId="2" type="noConversion"/>
  </si>
  <si>
    <t>20000/1000000</t>
    <phoneticPr fontId="2" type="noConversion"/>
  </si>
  <si>
    <t>104/06/05</t>
    <phoneticPr fontId="2" type="noConversion"/>
  </si>
  <si>
    <t>A7卷第246頁</t>
    <phoneticPr fontId="2" type="noConversion"/>
  </si>
  <si>
    <t>6000/300000</t>
    <phoneticPr fontId="2" type="noConversion"/>
  </si>
  <si>
    <t>104/06/11</t>
    <phoneticPr fontId="2" type="noConversion"/>
  </si>
  <si>
    <t>A7卷第247頁</t>
    <phoneticPr fontId="2" type="noConversion"/>
  </si>
  <si>
    <t>1000/50000</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</si>
  <si>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</si>
  <si>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</si>
  <si>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</si>
  <si>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</si>
  <si>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</si>
  <si>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卷證出處</t>
    <phoneticPr fontId="2" type="noConversion"/>
  </si>
  <si>
    <t>備註</t>
    <phoneticPr fontId="2" type="noConversion"/>
  </si>
  <si>
    <t>104/03/16</t>
    <phoneticPr fontId="2" type="noConversion"/>
  </si>
  <si>
    <t>台北地檢109他第2114號之109年3月27日刑事補充告訴理由狀告證2</t>
    <phoneticPr fontId="2" type="noConversion"/>
  </si>
  <si>
    <t>蔡惠娟華南銀行東湖分行帳戶交易明細，A10卷第60頁反面</t>
    <phoneticPr fontId="2" type="noConversion"/>
  </si>
  <si>
    <t>104/04/01</t>
    <phoneticPr fontId="2" type="noConversion"/>
  </si>
  <si>
    <t>台北地檢109他第2114號之109年3月27日刑事補充告訴理由狀告證2</t>
    <phoneticPr fontId="2" type="noConversion"/>
  </si>
  <si>
    <t>蔡惠娟華南銀行東湖分行帳戶交易明細，A10卷第63頁</t>
    <phoneticPr fontId="2" type="noConversion"/>
  </si>
  <si>
    <t>蔡惠娟華南銀行東湖分行帳戶交易明細，A10卷第64頁</t>
    <phoneticPr fontId="2" type="noConversion"/>
  </si>
  <si>
    <t>蔡惠娟華南銀行東湖分行帳戶交易明細，A10卷第66頁反面</t>
    <phoneticPr fontId="2" type="noConversion"/>
  </si>
  <si>
    <t>104/05/03</t>
    <phoneticPr fontId="2" type="noConversion"/>
  </si>
  <si>
    <t>台北地檢109他第2114號之109年3月27日刑事補充告訴理由狀告證2</t>
    <phoneticPr fontId="2" type="noConversion"/>
  </si>
  <si>
    <t>蔡惠娟華南銀行東湖分行帳戶交易明細，A10卷第68頁反面</t>
    <phoneticPr fontId="2" type="noConversion"/>
  </si>
  <si>
    <t>台北地檢109他第2114號之109年3月27日刑事補充告訴理由狀告證2</t>
    <phoneticPr fontId="2" type="noConversion"/>
  </si>
  <si>
    <t>蔡惠娟華南銀行東湖分行帳戶交易明細，A10卷第71頁</t>
    <phoneticPr fontId="2" type="noConversion"/>
  </si>
  <si>
    <t>104/05/27</t>
    <phoneticPr fontId="2" type="noConversion"/>
  </si>
  <si>
    <t>台北地檢109他第2114號之109年3月27日刑事補充告訴理由狀告證2</t>
    <phoneticPr fontId="2" type="noConversion"/>
  </si>
  <si>
    <t>蔡惠娟華南銀行東湖分行帳戶交易明細，A10卷第72頁</t>
    <phoneticPr fontId="2" type="noConversion"/>
  </si>
  <si>
    <t>104/06/01</t>
    <phoneticPr fontId="2" type="noConversion"/>
  </si>
  <si>
    <t>蔡惠娟華南銀行東湖分行帳戶交易明細，A10卷第73頁反面</t>
    <phoneticPr fontId="2" type="noConversion"/>
  </si>
  <si>
    <t>蔡惠娟華南銀行東湖分行帳戶交易明細，A10卷第74頁反面</t>
    <phoneticPr fontId="2" type="noConversion"/>
  </si>
  <si>
    <t>104/06/22</t>
    <phoneticPr fontId="2" type="noConversion"/>
  </si>
  <si>
    <t>蔡惠娟華南銀行東湖分行帳戶交易明細，A10卷第77頁</t>
    <phoneticPr fontId="2" type="noConversion"/>
  </si>
  <si>
    <t>104/07/03</t>
    <phoneticPr fontId="2" type="noConversion"/>
  </si>
  <si>
    <t>蔡惠娟華南銀行東湖分行帳戶交易明細，A10卷第78頁反面</t>
    <phoneticPr fontId="2" type="noConversion"/>
  </si>
  <si>
    <t>104/07/13</t>
    <phoneticPr fontId="2" type="noConversion"/>
  </si>
  <si>
    <t>蔡惠娟華南銀行東湖分行帳戶交易明細，A10卷第80頁反面</t>
    <phoneticPr fontId="2" type="noConversion"/>
  </si>
  <si>
    <t>104/07/22</t>
    <phoneticPr fontId="2" type="noConversion"/>
  </si>
  <si>
    <t>台北地檢109他第2114號之109年3月27日刑事補充告訴理由狀告證2</t>
    <phoneticPr fontId="2" type="noConversion"/>
  </si>
  <si>
    <t>蔡惠娟華南銀行東湖分行帳戶交易明細，A10卷第82頁</t>
    <phoneticPr fontId="2" type="noConversion"/>
  </si>
  <si>
    <t>104/07/31</t>
    <phoneticPr fontId="2" type="noConversion"/>
  </si>
  <si>
    <t>蔡惠娟華南銀行東湖分行帳戶交易明細，A10卷第83頁反面</t>
    <phoneticPr fontId="2" type="noConversion"/>
  </si>
  <si>
    <t>104/08/01</t>
    <phoneticPr fontId="2" type="noConversion"/>
  </si>
  <si>
    <t>蔡惠娟華南銀行東湖分行帳戶交易明細，A10卷第83頁反面</t>
    <phoneticPr fontId="2" type="noConversion"/>
  </si>
  <si>
    <t>104/08/03</t>
    <phoneticPr fontId="2" type="noConversion"/>
  </si>
  <si>
    <t>台北地檢109他第2114號之109年3月27日刑事補充告訴理由狀告證2</t>
    <phoneticPr fontId="2" type="noConversion"/>
  </si>
  <si>
    <t>蔡惠娟華南銀行東湖分行帳戶交易明細，A10卷第84頁</t>
    <phoneticPr fontId="2" type="noConversion"/>
  </si>
  <si>
    <t>104/08/21</t>
    <phoneticPr fontId="2" type="noConversion"/>
  </si>
  <si>
    <t>台北地檢109他第2114號之109年3月27日刑事補充告訴理由狀告證2</t>
    <phoneticPr fontId="2" type="noConversion"/>
  </si>
  <si>
    <t>蔡惠娟華南銀行東湖分行帳戶交易明細，A10卷第86頁反面</t>
    <phoneticPr fontId="2" type="noConversion"/>
  </si>
  <si>
    <t>104/08/26</t>
    <phoneticPr fontId="2" type="noConversion"/>
  </si>
  <si>
    <t>台北地檢109他第2114號之109年3月27日刑事補充告訴理由狀告證2</t>
    <phoneticPr fontId="2" type="noConversion"/>
  </si>
  <si>
    <t>蔡惠娟華南銀行東湖分行帳戶交易明細，A10卷第87頁</t>
    <phoneticPr fontId="2" type="noConversion"/>
  </si>
  <si>
    <t>104/08/26</t>
    <phoneticPr fontId="2" type="noConversion"/>
  </si>
  <si>
    <t>蔡惠娟華南銀行東湖分行帳戶交易明細，A10卷第87頁</t>
    <phoneticPr fontId="2" type="noConversion"/>
  </si>
  <si>
    <t>104/08/27</t>
    <phoneticPr fontId="2" type="noConversion"/>
  </si>
  <si>
    <t>104/09/08</t>
    <phoneticPr fontId="2" type="noConversion"/>
  </si>
  <si>
    <t>蔡惠娟華南銀行東湖分行帳戶交易明細，A10卷第88頁反面</t>
    <phoneticPr fontId="2" type="noConversion"/>
  </si>
  <si>
    <t>104/09/09</t>
    <phoneticPr fontId="2" type="noConversion"/>
  </si>
  <si>
    <t>台北地檢109他第2114號之109年3月27日刑事補充告訴理由狀告證2</t>
    <phoneticPr fontId="2" type="noConversion"/>
  </si>
  <si>
    <t>蔡惠娟華南銀行東湖分行帳戶交易明細，A10卷第88頁反面</t>
    <phoneticPr fontId="2" type="noConversion"/>
  </si>
  <si>
    <t>104/09/24</t>
    <phoneticPr fontId="2" type="noConversion"/>
  </si>
  <si>
    <t>蔡惠娟華南銀行東湖分行帳戶交易明細，A10卷第90頁</t>
    <phoneticPr fontId="2" type="noConversion"/>
  </si>
  <si>
    <t>105/05/26</t>
    <phoneticPr fontId="2" type="noConversion"/>
  </si>
  <si>
    <t>105/05/26</t>
    <phoneticPr fontId="2" type="noConversion"/>
  </si>
  <si>
    <t>蔡惠娟華南銀行東湖分行帳戶交易明細，A10卷第95頁反面</t>
    <phoneticPr fontId="2" type="noConversion"/>
  </si>
  <si>
    <t>105/06/13</t>
    <phoneticPr fontId="2" type="noConversion"/>
  </si>
  <si>
    <t>蔡惠娟華南銀行東湖分行帳戶交易明細，A10卷第96頁</t>
    <phoneticPr fontId="2" type="noConversion"/>
  </si>
  <si>
    <t>105/06/20</t>
    <phoneticPr fontId="2" type="noConversion"/>
  </si>
  <si>
    <t>蔡惠娟華南銀行東湖分行帳戶交易明細，A10卷第96頁</t>
    <phoneticPr fontId="2" type="noConversion"/>
  </si>
  <si>
    <t>105/07/13</t>
    <phoneticPr fontId="2" type="noConversion"/>
  </si>
  <si>
    <t>蔡惠娟華南銀行東湖分行帳戶交易明細，A10卷第96頁反面</t>
    <phoneticPr fontId="2" type="noConversion"/>
  </si>
  <si>
    <t>105/07/27</t>
    <phoneticPr fontId="2" type="noConversion"/>
  </si>
  <si>
    <t>蔡惠娟華南銀行東湖分行帳戶交易明細，A10卷第96頁反面</t>
    <phoneticPr fontId="2" type="noConversion"/>
  </si>
  <si>
    <t>105/08/06</t>
    <phoneticPr fontId="2" type="noConversion"/>
  </si>
  <si>
    <t>蔡惠娟華南銀行東湖分行帳戶交易明細，A10卷第97頁</t>
    <phoneticPr fontId="2" type="noConversion"/>
  </si>
  <si>
    <t>105/09/02</t>
    <phoneticPr fontId="2" type="noConversion"/>
  </si>
  <si>
    <t>蔡惠娟華南銀行東湖分行帳戶交易明細，A10卷第97頁</t>
    <phoneticPr fontId="2" type="noConversion"/>
  </si>
  <si>
    <t>105/10/12</t>
    <phoneticPr fontId="2" type="noConversion"/>
  </si>
  <si>
    <t>蔡惠娟華南銀行東湖分行帳戶交易明細，A10卷第97頁反面</t>
    <phoneticPr fontId="2" type="noConversion"/>
  </si>
  <si>
    <t>蔡惠娟華南銀行東湖分行帳戶交易明細，A10卷第97頁反面</t>
    <phoneticPr fontId="2" type="noConversion"/>
  </si>
  <si>
    <t>105/10/14</t>
    <phoneticPr fontId="2" type="noConversion"/>
  </si>
  <si>
    <t>105/10/18</t>
    <phoneticPr fontId="2" type="noConversion"/>
  </si>
  <si>
    <t>台北地檢109他第2114號之109年3月27日刑事補充告訴理由狀告證2</t>
    <phoneticPr fontId="2" type="noConversion"/>
  </si>
  <si>
    <t>蔡惠娟華南銀行東湖分行帳戶交易明細，A10卷第98頁</t>
    <phoneticPr fontId="2" type="noConversion"/>
  </si>
  <si>
    <t>105/10/24</t>
    <phoneticPr fontId="2" type="noConversion"/>
  </si>
  <si>
    <t>蔡惠娟華南銀行東湖分行帳戶交易明細，A10卷第98頁</t>
    <phoneticPr fontId="2" type="noConversion"/>
  </si>
  <si>
    <t>105/11/04</t>
    <phoneticPr fontId="2" type="noConversion"/>
  </si>
  <si>
    <t>台北地檢109他第2114號之109年3月27日刑事補充告訴理由狀告證2</t>
    <phoneticPr fontId="2" type="noConversion"/>
  </si>
  <si>
    <t>蔡惠娟華南銀行東湖分行帳戶交易明細，A10卷第98頁反面</t>
    <phoneticPr fontId="2" type="noConversion"/>
  </si>
  <si>
    <t>105/11/22</t>
    <phoneticPr fontId="2" type="noConversion"/>
  </si>
  <si>
    <t>蔡惠娟華南銀行東湖分行帳戶交易明細，A10卷第99頁</t>
    <phoneticPr fontId="2" type="noConversion"/>
  </si>
  <si>
    <t>105/12/06</t>
    <phoneticPr fontId="2" type="noConversion"/>
  </si>
  <si>
    <t>蔡惠娟華南銀行東湖分行帳戶交易明細，A10卷第99頁反面</t>
    <phoneticPr fontId="2" type="noConversion"/>
  </si>
  <si>
    <t>105/12/28</t>
    <phoneticPr fontId="2" type="noConversion"/>
  </si>
  <si>
    <t>蔡惠娟華南銀行東湖分行帳戶交易明細，A10卷第100頁</t>
    <phoneticPr fontId="2" type="noConversion"/>
  </si>
  <si>
    <t>106/01/10</t>
    <phoneticPr fontId="2" type="noConversion"/>
  </si>
  <si>
    <t>台北地檢109他第2114號之109年3月27日刑事補充告訴理由狀告證2</t>
    <phoneticPr fontId="2" type="noConversion"/>
  </si>
  <si>
    <t>蔡惠娟華南銀行東湖分行帳戶交易明細，A10卷第100頁</t>
    <phoneticPr fontId="2" type="noConversion"/>
  </si>
  <si>
    <t>106/01/25</t>
    <phoneticPr fontId="2" type="noConversion"/>
  </si>
  <si>
    <t>蔡惠娟華南銀行東湖分行帳戶交易明細，A10卷第100頁反面</t>
    <phoneticPr fontId="2" type="noConversion"/>
  </si>
  <si>
    <t>106/02/10</t>
    <phoneticPr fontId="2" type="noConversion"/>
  </si>
  <si>
    <t>106/02/22</t>
    <phoneticPr fontId="2" type="noConversion"/>
  </si>
  <si>
    <t>蔡惠娟華南銀行東湖分行帳戶交易明細，A10卷第101頁</t>
    <phoneticPr fontId="2" type="noConversion"/>
  </si>
  <si>
    <t>106/03/03</t>
    <phoneticPr fontId="2" type="noConversion"/>
  </si>
  <si>
    <t>蔡惠娟華南銀行東湖分行帳戶交易明細，A10卷第101頁</t>
    <phoneticPr fontId="2" type="noConversion"/>
  </si>
  <si>
    <t>106/03/13</t>
    <phoneticPr fontId="2" type="noConversion"/>
  </si>
  <si>
    <t>蔡惠娟華南銀行東湖分行帳戶交易明細，A10卷第102頁</t>
    <phoneticPr fontId="2" type="noConversion"/>
  </si>
  <si>
    <t>106/03/16</t>
    <phoneticPr fontId="2" type="noConversion"/>
  </si>
  <si>
    <t>台北地檢109他第2114號之109年3月27日刑事補充告訴理由狀告證2</t>
    <phoneticPr fontId="2" type="noConversion"/>
  </si>
  <si>
    <t>蔡惠娟華南銀行東湖分行帳戶交易明細，A10卷第102頁</t>
    <phoneticPr fontId="2" type="noConversion"/>
  </si>
  <si>
    <t>106/03/20</t>
    <phoneticPr fontId="2" type="noConversion"/>
  </si>
  <si>
    <t>蔡惠娟華南銀行東湖分行帳戶交易明細，A10卷第102頁</t>
    <phoneticPr fontId="2" type="noConversion"/>
  </si>
  <si>
    <t>106/03/28</t>
    <phoneticPr fontId="2" type="noConversion"/>
  </si>
  <si>
    <t>蔡惠娟華南銀行東湖分行帳戶交易明細，A10卷第102頁反面</t>
    <phoneticPr fontId="2" type="noConversion"/>
  </si>
  <si>
    <t>106/04/02</t>
    <phoneticPr fontId="2" type="noConversion"/>
  </si>
  <si>
    <t>106/04/12</t>
    <phoneticPr fontId="2" type="noConversion"/>
  </si>
  <si>
    <t>106/05/09</t>
    <phoneticPr fontId="2" type="noConversion"/>
  </si>
  <si>
    <t>106/05/26</t>
    <phoneticPr fontId="2" type="noConversion"/>
  </si>
  <si>
    <t>106/06/22</t>
    <phoneticPr fontId="2" type="noConversion"/>
  </si>
  <si>
    <t>106/07/14</t>
    <phoneticPr fontId="2" type="noConversion"/>
  </si>
  <si>
    <t>106/08/16</t>
    <phoneticPr fontId="2" type="noConversion"/>
  </si>
  <si>
    <t>台北地檢109他第2114號之109年3月27日刑事補充告訴理由狀告證2</t>
    <phoneticPr fontId="2" type="noConversion"/>
  </si>
  <si>
    <t>106/10/27</t>
    <phoneticPr fontId="2" type="noConversion"/>
  </si>
  <si>
    <t>106/11/27</t>
    <phoneticPr fontId="2" type="noConversion"/>
  </si>
  <si>
    <t>106/12/04</t>
    <phoneticPr fontId="2" type="noConversion"/>
  </si>
  <si>
    <t>107/01/19</t>
    <phoneticPr fontId="2" type="noConversion"/>
  </si>
  <si>
    <t>107/02/14</t>
    <phoneticPr fontId="2" type="noConversion"/>
  </si>
  <si>
    <t>107/05/17</t>
    <phoneticPr fontId="2" type="noConversion"/>
  </si>
  <si>
    <t>107/06/05</t>
    <phoneticPr fontId="2" type="noConversion"/>
  </si>
  <si>
    <t>107/06/12</t>
    <phoneticPr fontId="2" type="noConversion"/>
  </si>
  <si>
    <t>107/06/23</t>
    <phoneticPr fontId="2" type="noConversion"/>
  </si>
  <si>
    <t>107/08/02</t>
    <phoneticPr fontId="2" type="noConversion"/>
  </si>
  <si>
    <t>107/09/02</t>
    <phoneticPr fontId="2" type="noConversion"/>
  </si>
  <si>
    <t>107/10/12</t>
    <phoneticPr fontId="2" type="noConversion"/>
  </si>
  <si>
    <t>107/10/22</t>
    <phoneticPr fontId="2" type="noConversion"/>
  </si>
  <si>
    <t>台北地檢109他第2114號之109年3月27日刑事補充告訴理由狀告證2</t>
    <phoneticPr fontId="2" type="noConversion"/>
  </si>
  <si>
    <t>107/10/23</t>
    <phoneticPr fontId="2" type="noConversion"/>
  </si>
  <si>
    <t>107/12/31</t>
    <phoneticPr fontId="2" type="noConversion"/>
  </si>
  <si>
    <t>108/02/01</t>
    <phoneticPr fontId="2" type="noConversion"/>
  </si>
  <si>
    <t>108/03/07</t>
    <phoneticPr fontId="2" type="noConversion"/>
  </si>
  <si>
    <t>108/04/05</t>
    <phoneticPr fontId="2" type="noConversion"/>
  </si>
  <si>
    <t>108/05/02</t>
    <phoneticPr fontId="2" type="noConversion"/>
  </si>
  <si>
    <t>108/06/12</t>
    <phoneticPr fontId="2" type="noConversion"/>
  </si>
  <si>
    <t>108/07/22</t>
    <phoneticPr fontId="2" type="noConversion"/>
  </si>
  <si>
    <t>108/08/05</t>
    <phoneticPr fontId="2" type="noConversion"/>
  </si>
  <si>
    <t>108/09/05</t>
    <phoneticPr fontId="2" type="noConversion"/>
  </si>
  <si>
    <t>日期</t>
    <phoneticPr fontId="2" type="noConversion"/>
  </si>
  <si>
    <t>匯出帳戶</t>
    <phoneticPr fontId="2" type="noConversion"/>
  </si>
  <si>
    <t>資金
卷證出處</t>
    <phoneticPr fontId="2" type="noConversion"/>
  </si>
  <si>
    <t>月利率</t>
    <phoneticPr fontId="2" type="noConversion"/>
  </si>
  <si>
    <t>計算</t>
    <phoneticPr fontId="2" type="noConversion"/>
  </si>
  <si>
    <t>投資本金及利率卷證出處</t>
    <phoneticPr fontId="2" type="noConversion"/>
  </si>
  <si>
    <t>協議書及本票</t>
    <phoneticPr fontId="2" type="noConversion"/>
  </si>
  <si>
    <t>相關簡訊</t>
    <phoneticPr fontId="2" type="noConversion"/>
  </si>
  <si>
    <t>本票及約定書(104/04/17)  (109他2114卷一第203、243頁</t>
    <phoneticPr fontId="2" type="noConversion"/>
  </si>
  <si>
    <t>已依蔡惠娟指示先扣除第1期投資利息</t>
    <phoneticPr fontId="2" type="noConversion"/>
  </si>
  <si>
    <t>其他證據：台新銀行國內匯款申請書(同前2114他卷一第199頁)</t>
    <phoneticPr fontId="2" type="noConversion"/>
  </si>
  <si>
    <t>約定書(104/05/18)  (109他2114卷一第241頁)</t>
    <phoneticPr fontId="2" type="noConversion"/>
  </si>
  <si>
    <t>編號2、3同1份約定書</t>
    <phoneticPr fontId="2" type="noConversion"/>
  </si>
  <si>
    <t xml:space="preserve">其他證據：台新銀行國內匯款申請書(同前2114他卷一第199頁)           </t>
    <phoneticPr fontId="2" type="noConversion"/>
  </si>
  <si>
    <t>本票(104/05/18)及約定書(104/05/18)  (109他2114卷一第205、241頁)</t>
    <phoneticPr fontId="2" type="noConversion"/>
  </si>
  <si>
    <t>已依蔡惠娟指示先扣除第1期投資利息(編號2、3同1份約定書)</t>
    <phoneticPr fontId="2" type="noConversion"/>
  </si>
  <si>
    <t>其他證據：台新銀行國內匯款申請書(同前2114他卷一第201頁)</t>
    <phoneticPr fontId="2" type="noConversion"/>
  </si>
  <si>
    <t>本票及約定書(104/05/25)  (109他2114卷一第205、245頁</t>
    <phoneticPr fontId="2" type="noConversion"/>
  </si>
  <si>
    <t>其他證據：台新銀行國內匯款申請書(同前2114他卷一第200頁)</t>
    <phoneticPr fontId="2" type="noConversion"/>
  </si>
  <si>
    <t xml:space="preserve">
</t>
    <phoneticPr fontId="2" type="noConversion"/>
  </si>
  <si>
    <t>日期</t>
    <phoneticPr fontId="2" type="noConversion"/>
  </si>
  <si>
    <t>匯入帳戶</t>
    <phoneticPr fontId="2" type="noConversion"/>
  </si>
  <si>
    <t>備註</t>
    <phoneticPr fontId="2" type="noConversion"/>
  </si>
  <si>
    <t>104/05/17</t>
    <phoneticPr fontId="2" type="noConversion"/>
  </si>
  <si>
    <t>蔡惠娟華南銀行東湖分行帳戶交易明細，A10卷第70頁反面</t>
    <phoneticPr fontId="2" type="noConversion"/>
  </si>
  <si>
    <t>104/05/22</t>
    <phoneticPr fontId="2" type="noConversion"/>
  </si>
  <si>
    <t>蔡惠娟華南銀行東湖分行帳戶交易明細，A10卷第71頁反面</t>
    <phoneticPr fontId="2" type="noConversion"/>
  </si>
  <si>
    <t>104/06.16</t>
    <phoneticPr fontId="2" type="noConversion"/>
  </si>
  <si>
    <t>蔡惠娟華南銀行東湖分行帳戶交易明細，A10卷第76頁</t>
    <phoneticPr fontId="2" type="noConversion"/>
  </si>
  <si>
    <t>104/06/19</t>
    <phoneticPr fontId="2" type="noConversion"/>
  </si>
  <si>
    <t>蔡惠娟華南銀行東湖分行帳戶交易明細，A10卷第76頁反面</t>
    <phoneticPr fontId="2" type="noConversion"/>
  </si>
  <si>
    <t>104/06/22</t>
    <phoneticPr fontId="2" type="noConversion"/>
  </si>
  <si>
    <t>蔡惠娟華南銀行東湖分行帳戶交易明細，A10卷第77頁</t>
    <phoneticPr fontId="2" type="noConversion"/>
  </si>
  <si>
    <t>104/06/29</t>
    <phoneticPr fontId="2" type="noConversion"/>
  </si>
  <si>
    <t>蔡惠娟華南銀行東湖分行帳戶交易明細，A10卷第78頁</t>
    <phoneticPr fontId="2" type="noConversion"/>
  </si>
  <si>
    <t>104/07/17</t>
    <phoneticPr fontId="2" type="noConversion"/>
  </si>
  <si>
    <t>蔡惠娟華南銀行東湖分行帳戶交易明細，A10卷第81頁</t>
    <phoneticPr fontId="2" type="noConversion"/>
  </si>
  <si>
    <t>104/07/18</t>
    <phoneticPr fontId="2" type="noConversion"/>
  </si>
  <si>
    <t>104/07/22</t>
    <phoneticPr fontId="2" type="noConversion"/>
  </si>
  <si>
    <t>蔡惠娟華南銀行東湖分行帳戶交易明細，A10卷第82頁</t>
    <phoneticPr fontId="2" type="noConversion"/>
  </si>
  <si>
    <t>104/07/27</t>
    <phoneticPr fontId="2" type="noConversion"/>
  </si>
  <si>
    <t>蔡惠娟華南銀行東湖分行帳戶交易明細，A10卷第83頁</t>
    <phoneticPr fontId="2" type="noConversion"/>
  </si>
  <si>
    <t>104/08/21</t>
    <phoneticPr fontId="2" type="noConversion"/>
  </si>
  <si>
    <t>蔡惠娟華南銀行東湖分行帳戶交易明細，A10卷第86頁</t>
    <phoneticPr fontId="2" type="noConversion"/>
  </si>
  <si>
    <t>蔡惠娟華南銀行東湖分行帳戶交易明細，A10卷第87頁</t>
    <phoneticPr fontId="2" type="noConversion"/>
  </si>
  <si>
    <t>104/09/03</t>
    <phoneticPr fontId="2" type="noConversion"/>
  </si>
  <si>
    <t>蔡惠娟華南銀行東湖分行帳戶交易明細，A10卷第87頁反面</t>
    <phoneticPr fontId="2" type="noConversion"/>
  </si>
  <si>
    <t>104/09/18</t>
    <phoneticPr fontId="2" type="noConversion"/>
  </si>
  <si>
    <t>蔡惠娟華南銀行東湖分行帳戶交易明細，A10卷第89頁反面</t>
    <phoneticPr fontId="2" type="noConversion"/>
  </si>
  <si>
    <t>104/10/29</t>
    <phoneticPr fontId="2" type="noConversion"/>
  </si>
  <si>
    <t>蔡惠娟華南銀行東湖分行帳戶交易明細，A10卷第91頁反面</t>
    <phoneticPr fontId="2" type="noConversion"/>
  </si>
  <si>
    <t>105/01/29</t>
    <phoneticPr fontId="2" type="noConversion"/>
  </si>
  <si>
    <t>蔡惠娟華南銀行東湖分行帳戶交易明細，A10卷第76頁反面</t>
    <phoneticPr fontId="2" type="noConversion"/>
  </si>
  <si>
    <t>105/02/04</t>
    <phoneticPr fontId="2" type="noConversion"/>
  </si>
  <si>
    <t>蔡惠娟華南銀行內湖分行帳戶交易明細，A11卷第9頁反面</t>
    <phoneticPr fontId="2" type="noConversion"/>
  </si>
  <si>
    <t>蔡惠娟華南銀行內湖分行帳戶交易明細，A11卷第10頁</t>
    <phoneticPr fontId="2" type="noConversion"/>
  </si>
  <si>
    <t>蔡惠娟華南銀行東湖分行帳戶交易明細，A10卷第95頁反面</t>
    <phoneticPr fontId="2" type="noConversion"/>
  </si>
  <si>
    <t>105/07/23</t>
    <phoneticPr fontId="2" type="noConversion"/>
  </si>
  <si>
    <t>蔡惠娟華南銀行東湖分行帳戶交易明細，A10卷第96頁反面</t>
    <phoneticPr fontId="2" type="noConversion"/>
  </si>
  <si>
    <t>105/07/27</t>
    <phoneticPr fontId="2" type="noConversion"/>
  </si>
  <si>
    <t>105/08/02</t>
    <phoneticPr fontId="2" type="noConversion"/>
  </si>
  <si>
    <t>105/08/14</t>
    <phoneticPr fontId="2" type="noConversion"/>
  </si>
  <si>
    <t>蔡惠娟華南銀行東湖分行帳戶交易明細，A10卷第97頁</t>
    <phoneticPr fontId="2" type="noConversion"/>
  </si>
  <si>
    <t>105/09/2</t>
    <phoneticPr fontId="2" type="noConversion"/>
  </si>
  <si>
    <t>蔡惠娟華南銀行東湖分行帳戶交易明細，A10卷第97頁</t>
    <phoneticPr fontId="2" type="noConversion"/>
  </si>
  <si>
    <t>105/10/12</t>
    <phoneticPr fontId="2" type="noConversion"/>
  </si>
  <si>
    <t>蔡惠娟華南銀行東湖分行帳戶交易明細，A10卷第97頁反面</t>
    <phoneticPr fontId="2" type="noConversion"/>
  </si>
  <si>
    <t>105/10/14</t>
    <phoneticPr fontId="2" type="noConversion"/>
  </si>
  <si>
    <t>105/10/18</t>
    <phoneticPr fontId="2" type="noConversion"/>
  </si>
  <si>
    <t>蔡惠娟華南銀行東湖分行帳戶交易明細，A10卷第98頁</t>
    <phoneticPr fontId="2" type="noConversion"/>
  </si>
  <si>
    <t>蔡惠娟華南銀行東湖分行帳戶交易明細，A10卷第98頁反面</t>
    <phoneticPr fontId="2" type="noConversion"/>
  </si>
  <si>
    <t>105/11/02</t>
    <phoneticPr fontId="2" type="noConversion"/>
  </si>
  <si>
    <t>105/12/07</t>
    <phoneticPr fontId="2" type="noConversion"/>
  </si>
  <si>
    <t>蔡惠娟華南銀行東湖分行帳戶交易明細，A10卷第99頁反面</t>
    <phoneticPr fontId="2" type="noConversion"/>
  </si>
  <si>
    <t>蔡惠娟華南銀行東湖分行帳戶交易明細，A10卷第100頁</t>
    <phoneticPr fontId="2" type="noConversion"/>
  </si>
  <si>
    <t>106/02/24</t>
    <phoneticPr fontId="2" type="noConversion"/>
  </si>
  <si>
    <t>蔡惠娟華南銀行東湖分行帳戶交易明細，A10卷第101頁</t>
    <phoneticPr fontId="2" type="noConversion"/>
  </si>
  <si>
    <t>蔡惠娟華南銀行東湖分行帳戶交易明細，A10卷第101頁</t>
    <phoneticPr fontId="2" type="noConversion"/>
  </si>
  <si>
    <t>106/02/25</t>
    <phoneticPr fontId="2" type="noConversion"/>
  </si>
  <si>
    <t>蔡惠娟華南銀行東湖分行帳戶交易明細，A10卷第101頁</t>
    <phoneticPr fontId="2" type="noConversion"/>
  </si>
  <si>
    <t>106/03/03</t>
    <phoneticPr fontId="2" type="noConversion"/>
  </si>
  <si>
    <t>蔡惠娟華南銀行東湖分行帳戶交易明細，A10卷第101頁反面</t>
    <phoneticPr fontId="2" type="noConversion"/>
  </si>
  <si>
    <t>蔡惠娟華南銀行東湖分行帳戶交易明細，A10卷第101頁反面</t>
    <phoneticPr fontId="2" type="noConversion"/>
  </si>
  <si>
    <t>106/03/13</t>
    <phoneticPr fontId="2" type="noConversion"/>
  </si>
  <si>
    <t>蔡惠娟華南銀行東湖分行帳戶交易明細，A10卷第102頁</t>
    <phoneticPr fontId="2" type="noConversion"/>
  </si>
  <si>
    <t>106/03/16</t>
    <phoneticPr fontId="2" type="noConversion"/>
  </si>
  <si>
    <t>106/03/20</t>
    <phoneticPr fontId="2" type="noConversion"/>
  </si>
  <si>
    <t>106/03/26</t>
    <phoneticPr fontId="2" type="noConversion"/>
  </si>
  <si>
    <t>蔡惠娟華南銀行東湖分行帳戶交易明細，A10卷第102頁</t>
    <phoneticPr fontId="2" type="noConversion"/>
  </si>
  <si>
    <t>106/04/06</t>
    <phoneticPr fontId="2" type="noConversion"/>
  </si>
  <si>
    <t>106/04/12</t>
    <phoneticPr fontId="2" type="noConversion"/>
  </si>
  <si>
    <t>106/05/16</t>
    <phoneticPr fontId="2" type="noConversion"/>
  </si>
  <si>
    <t>106/05/26</t>
    <phoneticPr fontId="2" type="noConversion"/>
  </si>
  <si>
    <t>106/08/16</t>
    <phoneticPr fontId="2" type="noConversion"/>
  </si>
  <si>
    <t>106/11/27</t>
    <phoneticPr fontId="2" type="noConversion"/>
  </si>
  <si>
    <t>106/12/11</t>
    <phoneticPr fontId="2" type="noConversion"/>
  </si>
  <si>
    <t>107/01/23</t>
    <phoneticPr fontId="2" type="noConversion"/>
  </si>
  <si>
    <t>107/02/14</t>
    <phoneticPr fontId="2" type="noConversion"/>
  </si>
  <si>
    <t>107/03/28</t>
    <phoneticPr fontId="2" type="noConversion"/>
  </si>
  <si>
    <t>107/04/12</t>
    <phoneticPr fontId="2" type="noConversion"/>
  </si>
  <si>
    <t>107/04/24</t>
    <phoneticPr fontId="2" type="noConversion"/>
  </si>
  <si>
    <t>107/05/17</t>
    <phoneticPr fontId="2" type="noConversion"/>
  </si>
  <si>
    <t>107/05/19</t>
    <phoneticPr fontId="2" type="noConversion"/>
  </si>
  <si>
    <t>107/06/05</t>
    <phoneticPr fontId="2" type="noConversion"/>
  </si>
  <si>
    <t>107/06/15</t>
    <phoneticPr fontId="2" type="noConversion"/>
  </si>
  <si>
    <t>107/07/26</t>
    <phoneticPr fontId="2" type="noConversion"/>
  </si>
  <si>
    <t>107/08/11</t>
    <phoneticPr fontId="2" type="noConversion"/>
  </si>
  <si>
    <t>107/09/08</t>
    <phoneticPr fontId="2" type="noConversion"/>
  </si>
  <si>
    <t>107/10/16</t>
    <phoneticPr fontId="2" type="noConversion"/>
  </si>
  <si>
    <t>107/11/14</t>
    <phoneticPr fontId="2" type="noConversion"/>
  </si>
  <si>
    <t>107/12/20</t>
    <phoneticPr fontId="2" type="noConversion"/>
  </si>
  <si>
    <t>108/01/26</t>
    <phoneticPr fontId="2" type="noConversion"/>
  </si>
  <si>
    <t>108/02/01</t>
    <phoneticPr fontId="2" type="noConversion"/>
  </si>
  <si>
    <t>108/03/07</t>
    <phoneticPr fontId="2" type="noConversion"/>
  </si>
  <si>
    <t>108/03/22</t>
    <phoneticPr fontId="2" type="noConversion"/>
  </si>
  <si>
    <t>108/04/22</t>
    <phoneticPr fontId="2" type="noConversion"/>
  </si>
  <si>
    <t>108.9.9</t>
    <phoneticPr fontId="2" type="noConversion"/>
  </si>
  <si>
    <t>資金
卷證出處</t>
    <phoneticPr fontId="2" type="noConversion"/>
  </si>
  <si>
    <t>備註</t>
    <phoneticPr fontId="2" type="noConversion"/>
  </si>
  <si>
    <t>相關簡訊</t>
    <phoneticPr fontId="2" type="noConversion"/>
  </si>
  <si>
    <t>100/08/03</t>
    <phoneticPr fontId="2" type="noConversion"/>
  </si>
  <si>
    <t>蔡惠娟台北富邦東湖分行帳戶交易明細，本院卷7第109頁</t>
    <phoneticPr fontId="2" type="noConversion"/>
  </si>
  <si>
    <t>本票及協議書，日期均100年8月3日，金額200萬元，109他5556卷第138、148頁</t>
    <phoneticPr fontId="2" type="noConversion"/>
  </si>
  <si>
    <t>彰化銀行匯款單，109他5556卷第135頁</t>
  </si>
  <si>
    <t>100/11/04</t>
    <phoneticPr fontId="2" type="noConversion"/>
  </si>
  <si>
    <t>蔡惠娟台北富邦東湖分行帳戶交易明細，本院卷7第123頁</t>
    <phoneticPr fontId="2" type="noConversion"/>
  </si>
  <si>
    <t>20000/1000000</t>
    <phoneticPr fontId="2" type="noConversion"/>
  </si>
  <si>
    <t>彰化銀行匯款單，109他5556卷第135頁</t>
    <phoneticPr fontId="2" type="noConversion"/>
  </si>
  <si>
    <t>100/12/30</t>
    <phoneticPr fontId="2" type="noConversion"/>
  </si>
  <si>
    <t>蔡惠娟台北富邦東湖分行帳戶交易明細，本院卷7第131頁</t>
    <phoneticPr fontId="2" type="noConversion"/>
  </si>
  <si>
    <t>台中銀行國內匯款匯款申請書，109他5556卷第136頁</t>
    <phoneticPr fontId="2" type="noConversion"/>
  </si>
  <si>
    <t>100/12/30</t>
    <phoneticPr fontId="2" type="noConversion"/>
  </si>
  <si>
    <t>蔡惠娟台北富邦東湖分行帳戶交易明細，本院卷7第131頁</t>
    <phoneticPr fontId="2" type="noConversion"/>
  </si>
  <si>
    <t>台中銀行國內匯款匯款申請書，109他5556卷第136頁</t>
    <phoneticPr fontId="2" type="noConversion"/>
  </si>
  <si>
    <t>101/04/27</t>
    <phoneticPr fontId="2" type="noConversion"/>
  </si>
  <si>
    <t>蔡惠娟台北富邦東湖分行帳戶交易明細，本院卷7第150頁</t>
    <phoneticPr fontId="2" type="noConversion"/>
  </si>
  <si>
    <t>20000/1000000</t>
    <phoneticPr fontId="2" type="noConversion"/>
  </si>
  <si>
    <t>本票及協議書，日期均101年4月27日，金額100萬元，109他5556卷第139、147頁</t>
    <phoneticPr fontId="2" type="noConversion"/>
  </si>
  <si>
    <t>台中銀行國內匯款匯款申請書，109他5556卷第136頁</t>
    <phoneticPr fontId="2" type="noConversion"/>
  </si>
  <si>
    <t>編號</t>
    <phoneticPr fontId="2" type="noConversion"/>
  </si>
  <si>
    <t>日期</t>
    <phoneticPr fontId="2" type="noConversion"/>
  </si>
  <si>
    <t>匯出帳戶</t>
    <phoneticPr fontId="2" type="noConversion"/>
  </si>
  <si>
    <t>匯入帳戶</t>
    <phoneticPr fontId="2" type="noConversion"/>
  </si>
  <si>
    <t>金額</t>
    <phoneticPr fontId="2" type="noConversion"/>
  </si>
  <si>
    <t>備註</t>
    <phoneticPr fontId="2" type="noConversion"/>
  </si>
  <si>
    <t>100/09/02</t>
    <phoneticPr fontId="2" type="noConversion"/>
  </si>
  <si>
    <t>蔡惠娟台北富邦東湖分行帳戶交易明細，本院卷7第113頁</t>
    <phoneticPr fontId="2" type="noConversion"/>
  </si>
  <si>
    <t>100/10/01</t>
    <phoneticPr fontId="2" type="noConversion"/>
  </si>
  <si>
    <t>蔡惠娟台北富邦東湖分行帳戶交易明細，本院卷7第117頁</t>
    <phoneticPr fontId="2" type="noConversion"/>
  </si>
  <si>
    <t>100/11/02</t>
    <phoneticPr fontId="2" type="noConversion"/>
  </si>
  <si>
    <t>蔡惠娟台北富邦東湖分行帳戶交易明細，本院卷7第122頁</t>
    <phoneticPr fontId="2" type="noConversion"/>
  </si>
  <si>
    <t>100/12/02</t>
    <phoneticPr fontId="2" type="noConversion"/>
  </si>
  <si>
    <t>蔡惠娟台北富邦東湖分行帳戶交易明細，本院卷7第126頁</t>
    <phoneticPr fontId="2" type="noConversion"/>
  </si>
  <si>
    <t>101/01/03</t>
    <phoneticPr fontId="2" type="noConversion"/>
  </si>
  <si>
    <t>蔡惠娟台北富邦東湖分行帳戶交易明細，本院卷7第132頁</t>
    <phoneticPr fontId="2" type="noConversion"/>
  </si>
  <si>
    <t>101/02/03</t>
    <phoneticPr fontId="2" type="noConversion"/>
  </si>
  <si>
    <t>蔡惠娟台北富邦東湖分行帳戶交易明細，本院卷7第137頁</t>
    <phoneticPr fontId="2" type="noConversion"/>
  </si>
  <si>
    <t>101/03/05</t>
    <phoneticPr fontId="2" type="noConversion"/>
  </si>
  <si>
    <t>蔡惠娟台北富邦東湖分行帳戶交易明細，本院卷7第142頁</t>
    <phoneticPr fontId="2" type="noConversion"/>
  </si>
  <si>
    <t>蔡惠娟台北富邦東湖分行帳戶交易明細，本院卷7第147頁</t>
    <phoneticPr fontId="2" type="noConversion"/>
  </si>
  <si>
    <t>101/05/05</t>
    <phoneticPr fontId="2" type="noConversion"/>
  </si>
  <si>
    <t>蔡惠娟台北富邦東湖分行帳戶交易明細，本院卷7第151頁</t>
    <phoneticPr fontId="2" type="noConversion"/>
  </si>
  <si>
    <t>101/05/28</t>
    <phoneticPr fontId="2" type="noConversion"/>
  </si>
  <si>
    <t>蔡惠娟台北富邦東湖分行帳戶交易明細，本院卷7第154頁</t>
    <phoneticPr fontId="2" type="noConversion"/>
  </si>
  <si>
    <t>101/5/28</t>
    <phoneticPr fontId="2" type="noConversion"/>
  </si>
  <si>
    <t>蔡惠娟台北富邦東湖分行帳戶交易明細，本院卷7第154頁</t>
    <phoneticPr fontId="2" type="noConversion"/>
  </si>
  <si>
    <t>101/06/05</t>
    <phoneticPr fontId="2" type="noConversion"/>
  </si>
  <si>
    <t>蔡惠娟台北富邦東湖分行帳戶交易明細，本院卷7第155頁</t>
    <phoneticPr fontId="2" type="noConversion"/>
  </si>
  <si>
    <t>101/06/05</t>
    <phoneticPr fontId="2" type="noConversion"/>
  </si>
  <si>
    <t>蔡惠娟台北富邦東湖分行帳戶交易明細，本院卷7第156頁</t>
    <phoneticPr fontId="2" type="noConversion"/>
  </si>
  <si>
    <t>101/06/08</t>
    <phoneticPr fontId="2" type="noConversion"/>
  </si>
  <si>
    <t>蔡惠娟台北富邦東湖分行帳戶交易明細，本院卷7第156頁</t>
    <phoneticPr fontId="2" type="noConversion"/>
  </si>
  <si>
    <t>101/07/03</t>
    <phoneticPr fontId="2" type="noConversion"/>
  </si>
  <si>
    <t>蔡惠娟台北富邦東湖分行帳戶交易明細，本院卷7第160頁</t>
    <phoneticPr fontId="2" type="noConversion"/>
  </si>
  <si>
    <t>101/07/20</t>
    <phoneticPr fontId="2" type="noConversion"/>
  </si>
  <si>
    <t>蔡惠娟台北富邦東湖分行帳戶交易明細，本院卷7第162頁</t>
    <phoneticPr fontId="2" type="noConversion"/>
  </si>
  <si>
    <t>101/07/31</t>
    <phoneticPr fontId="2" type="noConversion"/>
  </si>
  <si>
    <t>蔡惠娟台北富邦東湖分行帳戶交易明細，本院卷7第163頁</t>
    <phoneticPr fontId="2" type="noConversion"/>
  </si>
  <si>
    <t>101/08/03</t>
    <phoneticPr fontId="2" type="noConversion"/>
  </si>
  <si>
    <t>蔡惠娟台北富邦東湖分行帳戶交易明細，本院卷7第164頁</t>
    <phoneticPr fontId="2" type="noConversion"/>
  </si>
  <si>
    <t>101/08/07</t>
    <phoneticPr fontId="2" type="noConversion"/>
  </si>
  <si>
    <t>蔡惠娟台北富邦東湖分行帳戶交易明細，本院卷7第164頁</t>
    <phoneticPr fontId="2" type="noConversion"/>
  </si>
  <si>
    <t>101/09/03</t>
    <phoneticPr fontId="2" type="noConversion"/>
  </si>
  <si>
    <t>蔡惠娟台北富邦東湖分行帳戶交易明細，本院卷7第168頁</t>
    <phoneticPr fontId="2" type="noConversion"/>
  </si>
  <si>
    <t>101/09/14</t>
    <phoneticPr fontId="2" type="noConversion"/>
  </si>
  <si>
    <t>蔡惠娟台北富邦東湖分行帳戶交易明細，本院卷7第170頁</t>
    <phoneticPr fontId="2" type="noConversion"/>
  </si>
  <si>
    <t>101/09/17</t>
    <phoneticPr fontId="2" type="noConversion"/>
  </si>
  <si>
    <t>蔡惠娟台北富邦東湖分行帳戶交易明細，本院卷7第170頁</t>
    <phoneticPr fontId="2" type="noConversion"/>
  </si>
  <si>
    <t>101/09/24</t>
    <phoneticPr fontId="2" type="noConversion"/>
  </si>
  <si>
    <t>蔡惠娟台北富邦東湖分行帳戶交易明細，本院卷7第171頁</t>
    <phoneticPr fontId="2" type="noConversion"/>
  </si>
  <si>
    <t>101/10/02</t>
    <phoneticPr fontId="2" type="noConversion"/>
  </si>
  <si>
    <t>蔡惠娟台北富邦東湖分行帳戶交易明細，本院卷7第173頁</t>
    <phoneticPr fontId="2" type="noConversion"/>
  </si>
  <si>
    <t>101/11/01</t>
    <phoneticPr fontId="2" type="noConversion"/>
  </si>
  <si>
    <t>蔡惠娟台北富邦東湖分行帳戶交易明細，本院卷7第177頁</t>
    <phoneticPr fontId="2" type="noConversion"/>
  </si>
  <si>
    <t>101/11/02</t>
    <phoneticPr fontId="2" type="noConversion"/>
  </si>
  <si>
    <t>蔡惠娟台北富邦東湖分行帳戶交易明細，本院卷7第177頁</t>
    <phoneticPr fontId="2" type="noConversion"/>
  </si>
  <si>
    <t>101/11/16</t>
    <phoneticPr fontId="2" type="noConversion"/>
  </si>
  <si>
    <t>蔡惠娟台北富邦東湖分行帳戶交易明細，本院卷7第179頁</t>
    <phoneticPr fontId="2" type="noConversion"/>
  </si>
  <si>
    <t>101/12/02</t>
    <phoneticPr fontId="2" type="noConversion"/>
  </si>
  <si>
    <t>蔡惠娟台北富邦東湖分行帳戶交易明細，本院卷7第182頁</t>
    <phoneticPr fontId="2" type="noConversion"/>
  </si>
  <si>
    <t>蔡惠娟台北富邦東湖分行帳戶交易明細，本院卷7第184頁</t>
    <phoneticPr fontId="2" type="noConversion"/>
  </si>
  <si>
    <t>102/01/02</t>
    <phoneticPr fontId="2" type="noConversion"/>
  </si>
  <si>
    <t>蔡惠娟台北富邦東湖分行帳戶交易明細，A10卷第280頁</t>
    <phoneticPr fontId="2" type="noConversion"/>
  </si>
  <si>
    <t>102/01/16</t>
    <phoneticPr fontId="2" type="noConversion"/>
  </si>
  <si>
    <t>蔡惠娟台北富邦東湖分行帳戶交易明細，A10卷第281頁</t>
    <phoneticPr fontId="2" type="noConversion"/>
  </si>
  <si>
    <t>102/02/02</t>
    <phoneticPr fontId="2" type="noConversion"/>
  </si>
  <si>
    <t>蔡惠娟台北富邦東湖分行帳戶交易明細，A10卷第282頁</t>
    <phoneticPr fontId="2" type="noConversion"/>
  </si>
  <si>
    <t>102/02/20</t>
    <phoneticPr fontId="2" type="noConversion"/>
  </si>
  <si>
    <t>蔡惠娟台北富邦東湖分行帳戶交易明細，A10卷第283頁反面</t>
    <phoneticPr fontId="2" type="noConversion"/>
  </si>
  <si>
    <t>102/03/30</t>
    <phoneticPr fontId="2" type="noConversion"/>
  </si>
  <si>
    <t>蔡惠娟台北富邦東湖分行帳戶交易明細，A10卷第286頁反面</t>
    <phoneticPr fontId="2" type="noConversion"/>
  </si>
  <si>
    <t>102/04/30</t>
    <phoneticPr fontId="2" type="noConversion"/>
  </si>
  <si>
    <t>蔡惠娟台北富邦東湖分行帳戶交易明細，A10卷第289頁</t>
    <phoneticPr fontId="2" type="noConversion"/>
  </si>
  <si>
    <t>蔡惠娟台北富邦東湖分行帳戶交易明細，A10卷第291頁</t>
    <phoneticPr fontId="2" type="noConversion"/>
  </si>
  <si>
    <t>102/06/05</t>
    <phoneticPr fontId="2" type="noConversion"/>
  </si>
  <si>
    <t>蔡惠娟台北富邦東湖分行帳戶交易明細，A10卷第291頁反面</t>
    <phoneticPr fontId="2" type="noConversion"/>
  </si>
  <si>
    <t>102/06/16</t>
    <phoneticPr fontId="2" type="noConversion"/>
  </si>
  <si>
    <t>蔡惠娟台北富邦東湖分行帳戶交易明細，A10卷第292頁反面</t>
    <phoneticPr fontId="2" type="noConversion"/>
  </si>
  <si>
    <t>102/06/28</t>
    <phoneticPr fontId="2" type="noConversion"/>
  </si>
  <si>
    <t>蔡惠娟台北富邦東湖分行帳戶交易明細，A10卷第294頁</t>
    <phoneticPr fontId="2" type="noConversion"/>
  </si>
  <si>
    <t>102/07/02</t>
    <phoneticPr fontId="2" type="noConversion"/>
  </si>
  <si>
    <t>蔡惠娟台北富邦東湖分行帳戶交易明細，A10卷第295頁</t>
    <phoneticPr fontId="2" type="noConversion"/>
  </si>
  <si>
    <t>102/07/23</t>
    <phoneticPr fontId="2" type="noConversion"/>
  </si>
  <si>
    <t>蔡惠娟台北富邦東湖分行帳戶交易明細，A10卷第298頁</t>
    <phoneticPr fontId="2" type="noConversion"/>
  </si>
  <si>
    <t>102/07/24</t>
    <phoneticPr fontId="2" type="noConversion"/>
  </si>
  <si>
    <t>蔡惠娟台北富邦東湖分行帳戶交易明細，A10卷第299頁</t>
    <phoneticPr fontId="2" type="noConversion"/>
  </si>
  <si>
    <t>102/07/24</t>
    <phoneticPr fontId="2" type="noConversion"/>
  </si>
  <si>
    <t>蔡惠娟台北富邦東湖分行帳戶交易明細，A10卷第299頁</t>
    <phoneticPr fontId="2" type="noConversion"/>
  </si>
  <si>
    <t>102/08/01</t>
    <phoneticPr fontId="2" type="noConversion"/>
  </si>
  <si>
    <t>蔡惠娟台北富邦東湖分行帳戶交易明細，A10卷第300頁</t>
    <phoneticPr fontId="2" type="noConversion"/>
  </si>
  <si>
    <t>102/08/08</t>
    <phoneticPr fontId="2" type="noConversion"/>
  </si>
  <si>
    <t>蔡惠娟台北富邦東湖分行帳戶交易明細，A10卷第302頁</t>
    <phoneticPr fontId="2" type="noConversion"/>
  </si>
  <si>
    <t>102/08/14</t>
    <phoneticPr fontId="2" type="noConversion"/>
  </si>
  <si>
    <t>蔡惠娟台北富邦東湖分行帳戶交易明細，A10卷第303頁</t>
    <phoneticPr fontId="2" type="noConversion"/>
  </si>
  <si>
    <t>102/08/19</t>
    <phoneticPr fontId="2" type="noConversion"/>
  </si>
  <si>
    <t>蔡惠娟台北富邦東湖分行帳戶交易明細，A10卷第304頁</t>
    <phoneticPr fontId="2" type="noConversion"/>
  </si>
  <si>
    <t>蔡惠娟台北富邦東湖分行帳戶交易明細，A10卷第307頁</t>
    <phoneticPr fontId="2" type="noConversion"/>
  </si>
  <si>
    <t>102/09/09</t>
    <phoneticPr fontId="2" type="noConversion"/>
  </si>
  <si>
    <t>蔡惠娟台北富邦東湖分行帳戶交易明細，A10卷第308頁</t>
    <phoneticPr fontId="2" type="noConversion"/>
  </si>
  <si>
    <t>102/09/16</t>
    <phoneticPr fontId="2" type="noConversion"/>
  </si>
  <si>
    <t>蔡惠娟台北富邦東湖分行帳戶交易明細，A10卷第310頁</t>
    <phoneticPr fontId="2" type="noConversion"/>
  </si>
  <si>
    <t>102/09/21</t>
    <phoneticPr fontId="2" type="noConversion"/>
  </si>
  <si>
    <t>蔡惠娟台北富邦東湖分行帳戶交易明細，A10卷第311頁</t>
    <phoneticPr fontId="2" type="noConversion"/>
  </si>
  <si>
    <t>102/10/02</t>
    <phoneticPr fontId="2" type="noConversion"/>
  </si>
  <si>
    <t>蔡惠娟台北富邦東湖分行帳戶交易明細，A10卷第313頁</t>
    <phoneticPr fontId="2" type="noConversion"/>
  </si>
  <si>
    <t>102/11/03</t>
    <phoneticPr fontId="2" type="noConversion"/>
  </si>
  <si>
    <t>蔡惠娟台北富邦東湖分行帳戶交易明細，A10卷第318頁</t>
    <phoneticPr fontId="2" type="noConversion"/>
  </si>
  <si>
    <t>102/12/03</t>
    <phoneticPr fontId="2" type="noConversion"/>
  </si>
  <si>
    <t>蔡惠娟台北富邦東湖分行帳戶交易明細，A10卷第322頁</t>
    <phoneticPr fontId="2" type="noConversion"/>
  </si>
  <si>
    <t>103/01/03</t>
    <phoneticPr fontId="2" type="noConversion"/>
  </si>
  <si>
    <t>蔡惠娟台北富邦東湖分行帳戶交易明細，A10卷第328頁</t>
    <phoneticPr fontId="2" type="noConversion"/>
  </si>
  <si>
    <t>103/02/05</t>
    <phoneticPr fontId="2" type="noConversion"/>
  </si>
  <si>
    <t>蔡惠娟台北富邦東湖分行帳戶交易明細，A10卷第335頁</t>
    <phoneticPr fontId="2" type="noConversion"/>
  </si>
  <si>
    <t>103/04/03</t>
    <phoneticPr fontId="2" type="noConversion"/>
  </si>
  <si>
    <t>蔡惠娟國泰世華東湖分行帳戶交易明細，A10卷第113頁反面</t>
    <phoneticPr fontId="2" type="noConversion"/>
  </si>
  <si>
    <t>103/05/02</t>
    <phoneticPr fontId="2" type="noConversion"/>
  </si>
  <si>
    <t>蔡惠娟國泰世華東湖分行帳戶交易明細，A10卷第123頁</t>
    <phoneticPr fontId="2" type="noConversion"/>
  </si>
  <si>
    <t>蔡惠娟國泰世華東湖分行帳戶交易明細，A10卷第130頁</t>
    <phoneticPr fontId="2" type="noConversion"/>
  </si>
  <si>
    <t>103/06/03</t>
    <phoneticPr fontId="2" type="noConversion"/>
  </si>
  <si>
    <t>蔡惠娟國泰世華東湖分行帳戶交易明細，A10卷第135頁反面</t>
    <phoneticPr fontId="2" type="noConversion"/>
  </si>
  <si>
    <t>103/07/03</t>
    <phoneticPr fontId="2" type="noConversion"/>
  </si>
  <si>
    <t>蔡惠娟國泰世華東湖分行帳戶交易明細，A10卷第146頁</t>
    <phoneticPr fontId="2" type="noConversion"/>
  </si>
  <si>
    <t>蔡惠娟國泰世華東湖分行帳戶交易明細，A10卷第153頁</t>
    <phoneticPr fontId="2" type="noConversion"/>
  </si>
  <si>
    <t>103/08/04</t>
    <phoneticPr fontId="2" type="noConversion"/>
  </si>
  <si>
    <t>蔡惠娟國泰世華東湖分行帳戶交易明細，A10卷第154頁反面</t>
    <phoneticPr fontId="2" type="noConversion"/>
  </si>
  <si>
    <t>103/09/03</t>
    <phoneticPr fontId="2" type="noConversion"/>
  </si>
  <si>
    <t>蔡惠娟國泰世華東湖分行帳戶交易明細，A10卷第159頁</t>
    <phoneticPr fontId="2" type="noConversion"/>
  </si>
  <si>
    <t>蔡惠娟國泰世華東湖分行帳戶交易明細，A10卷第159頁反面</t>
    <phoneticPr fontId="2" type="noConversion"/>
  </si>
  <si>
    <t>103/10/05</t>
    <phoneticPr fontId="2" type="noConversion"/>
  </si>
  <si>
    <t>蔡惠娟新光銀行新湖分行帳戶交易明細，A10卷第228頁反面</t>
    <phoneticPr fontId="2" type="noConversion"/>
  </si>
  <si>
    <t>103/11/05</t>
    <phoneticPr fontId="2" type="noConversion"/>
  </si>
  <si>
    <t>蔡惠娟新光銀行新湖分行帳戶交易明細，A10卷第229頁反面</t>
    <phoneticPr fontId="2" type="noConversion"/>
  </si>
  <si>
    <t>103/12/03</t>
    <phoneticPr fontId="2" type="noConversion"/>
  </si>
  <si>
    <t>蔡惠娟新光銀行新湖分行帳戶交易明細，A10卷第230頁反面</t>
    <phoneticPr fontId="2" type="noConversion"/>
  </si>
  <si>
    <t>104/01/05</t>
    <phoneticPr fontId="2" type="noConversion"/>
  </si>
  <si>
    <t>蔡惠娟新光銀行新湖分行帳戶交易明細，A10卷第231頁反面</t>
    <phoneticPr fontId="2" type="noConversion"/>
  </si>
  <si>
    <t>蔡惠娟國泰世華東湖分行帳戶交易明細，A10卷第168頁</t>
    <phoneticPr fontId="2" type="noConversion"/>
  </si>
  <si>
    <t>104/02/05</t>
    <phoneticPr fontId="2" type="noConversion"/>
  </si>
  <si>
    <t>蔡惠娟新光銀行新湖分行帳戶交易明細，A10卷第232頁反面</t>
    <phoneticPr fontId="2" type="noConversion"/>
  </si>
  <si>
    <t>蔡惠娟新光銀行新湖分行帳戶交易明細，A10卷第233頁反面</t>
    <phoneticPr fontId="2" type="noConversion"/>
  </si>
  <si>
    <t>104/03/09</t>
    <phoneticPr fontId="2" type="noConversion"/>
  </si>
  <si>
    <t>蔡惠娟國泰世華東湖分行帳戶交易明細，A10卷第173頁</t>
    <phoneticPr fontId="2" type="noConversion"/>
  </si>
  <si>
    <t>蔡惠娟新光銀行新湖分行帳戶交易明細，A10卷第234頁反面</t>
    <phoneticPr fontId="2" type="noConversion"/>
  </si>
  <si>
    <t>蔡惠娟新光銀行新湖分行帳戶交易明細，A10卷第235頁</t>
    <phoneticPr fontId="2" type="noConversion"/>
  </si>
  <si>
    <t>104/06/03</t>
    <phoneticPr fontId="2" type="noConversion"/>
  </si>
  <si>
    <t>蔡惠娟新光銀行新湖分行帳戶交易明細，A10卷第236頁</t>
    <phoneticPr fontId="2" type="noConversion"/>
  </si>
  <si>
    <t>104/06/12</t>
    <phoneticPr fontId="2" type="noConversion"/>
  </si>
  <si>
    <t>蔡惠娟國泰世華東湖分行帳戶交易明細，A10卷第179頁</t>
    <phoneticPr fontId="2" type="noConversion"/>
  </si>
  <si>
    <t>蔡惠娟新光銀行新湖分行帳戶交易明細，A10卷第236頁反面</t>
    <phoneticPr fontId="2" type="noConversion"/>
  </si>
  <si>
    <t>105/01/06</t>
    <phoneticPr fontId="2" type="noConversion"/>
  </si>
  <si>
    <t>蔡惠娟新光銀行新湖分行帳戶交易明細，A10卷第237頁反面</t>
    <phoneticPr fontId="2" type="noConversion"/>
  </si>
  <si>
    <t>105/01/12</t>
    <phoneticPr fontId="2" type="noConversion"/>
  </si>
  <si>
    <t>105/02/03</t>
    <phoneticPr fontId="2" type="noConversion"/>
  </si>
  <si>
    <t>蔡惠娟國泰世華東湖分行帳戶交易明細，A10卷第187頁反面</t>
    <phoneticPr fontId="2" type="noConversion"/>
  </si>
  <si>
    <t>105/03/08</t>
    <phoneticPr fontId="2" type="noConversion"/>
  </si>
  <si>
    <t>蔡惠娟國泰世華東湖分行帳戶交易明細，A10卷第190頁反面</t>
    <phoneticPr fontId="2" type="noConversion"/>
  </si>
  <si>
    <t>106/03/03</t>
    <phoneticPr fontId="2" type="noConversion"/>
  </si>
  <si>
    <t>蔡惠娟國泰世華東湖分行帳戶交易明細，本院卷11第29頁</t>
    <phoneticPr fontId="2" type="noConversion"/>
  </si>
  <si>
    <t>106/03/03</t>
    <phoneticPr fontId="2" type="noConversion"/>
  </si>
  <si>
    <t>蔡惠娟國泰世華東湖分行帳戶交易明細，本院卷11第29頁</t>
    <phoneticPr fontId="2" type="noConversion"/>
  </si>
  <si>
    <t>月利率</t>
    <phoneticPr fontId="2" type="noConversion"/>
  </si>
  <si>
    <t>協議書及本票</t>
    <phoneticPr fontId="2" type="noConversion"/>
  </si>
  <si>
    <t>相關簡訊</t>
    <phoneticPr fontId="2" type="noConversion"/>
  </si>
  <si>
    <t>100/02/18</t>
    <phoneticPr fontId="2" type="noConversion"/>
  </si>
  <si>
    <t>蔡惠娟台北富邦銀行東湖分行帳戶交易明細，本院卷7第89頁</t>
    <phoneticPr fontId="2" type="noConversion"/>
  </si>
  <si>
    <t>40000/2000000</t>
    <phoneticPr fontId="2" type="noConversion"/>
  </si>
  <si>
    <t>協議及本票，日期均100年2月18日，金額200萬元，109他5556卷第123、124頁</t>
    <phoneticPr fontId="2" type="noConversion"/>
  </si>
  <si>
    <t>彰化銀行匯款單(100年2月18日)，109他5556卷第124頁</t>
    <phoneticPr fontId="2" type="noConversion"/>
  </si>
  <si>
    <t>100/07/15</t>
    <phoneticPr fontId="2" type="noConversion"/>
  </si>
  <si>
    <t>蔡惠娟台北富邦銀行東湖分行帳戶交易明細，本院卷7第107頁</t>
    <phoneticPr fontId="2" type="noConversion"/>
  </si>
  <si>
    <t>10000/500000</t>
    <phoneticPr fontId="2" type="noConversion"/>
  </si>
  <si>
    <t>協議及本票，日期均100年7月15日，金額50萬元，109他5556卷第121、122頁</t>
    <phoneticPr fontId="2" type="noConversion"/>
  </si>
  <si>
    <t>彰化銀行匯款單(100年7月15日)，109他5556卷第122頁</t>
    <phoneticPr fontId="2" type="noConversion"/>
  </si>
  <si>
    <t>100/07/25</t>
    <phoneticPr fontId="2" type="noConversion"/>
  </si>
  <si>
    <t>蔡惠娟台北富邦銀行東湖分行帳戶交易明細，本院卷7第108頁</t>
    <phoneticPr fontId="2" type="noConversion"/>
  </si>
  <si>
    <t>30000/1500000</t>
    <phoneticPr fontId="2" type="noConversion"/>
  </si>
  <si>
    <t>協議書及本票，日期均100年7月25日、金額150萬元，109他5556卷第119、120頁</t>
    <phoneticPr fontId="2" type="noConversion"/>
  </si>
  <si>
    <t>彰化銀行匯款單(100年7月25日)，109他5556卷第120頁</t>
    <phoneticPr fontId="2" type="noConversion"/>
  </si>
  <si>
    <t>101/05/30</t>
    <phoneticPr fontId="2" type="noConversion"/>
  </si>
  <si>
    <t>蔡惠娟台北富邦銀行東湖分行帳戶交易明細，本院卷7第155頁</t>
    <phoneticPr fontId="2" type="noConversion"/>
  </si>
  <si>
    <t>協議書及本票，日期均101年5月31日、金額50萬元，109他5556卷第117、118頁</t>
    <phoneticPr fontId="2" type="noConversion"/>
  </si>
  <si>
    <t>彰化銀行匯款單(101年5月30日)，109他5556卷第118頁</t>
    <phoneticPr fontId="2" type="noConversion"/>
  </si>
  <si>
    <t>金額</t>
    <phoneticPr fontId="2" type="noConversion"/>
  </si>
  <si>
    <t>卷證出處</t>
    <phoneticPr fontId="2" type="noConversion"/>
  </si>
  <si>
    <t>備註</t>
    <phoneticPr fontId="2" type="noConversion"/>
  </si>
  <si>
    <t>100/03/11</t>
    <phoneticPr fontId="2" type="noConversion"/>
  </si>
  <si>
    <t>蔡惠娟台北富邦東湖分行帳戶交易明細，本院卷7第92頁</t>
    <phoneticPr fontId="2" type="noConversion"/>
  </si>
  <si>
    <t>100/04/13</t>
    <phoneticPr fontId="2" type="noConversion"/>
  </si>
  <si>
    <t>蔡惠娟台北富邦東湖分行帳戶交易明細，本院卷7第95頁</t>
    <phoneticPr fontId="2" type="noConversion"/>
  </si>
  <si>
    <t>100/05/14</t>
    <phoneticPr fontId="2" type="noConversion"/>
  </si>
  <si>
    <t>蔡惠娟台北富邦東湖分行帳戶交易明細，本院卷7第99頁</t>
    <phoneticPr fontId="2" type="noConversion"/>
  </si>
  <si>
    <t>100/06/13</t>
    <phoneticPr fontId="2" type="noConversion"/>
  </si>
  <si>
    <t>蔡惠娟台北富邦東湖分行帳戶交易明細，本院卷7第103頁</t>
    <phoneticPr fontId="2" type="noConversion"/>
  </si>
  <si>
    <t>100/07/12</t>
    <phoneticPr fontId="2" type="noConversion"/>
  </si>
  <si>
    <t>100/08/15</t>
    <phoneticPr fontId="2" type="noConversion"/>
  </si>
  <si>
    <t>蔡惠娟台北富邦東湖分行帳戶交易明細，本院卷7第111頁</t>
    <phoneticPr fontId="2" type="noConversion"/>
  </si>
  <si>
    <t>蔡惠娟台北富邦東湖分行帳戶交易明細，本院卷7第111頁</t>
  </si>
  <si>
    <t>100/09/14</t>
    <phoneticPr fontId="2" type="noConversion"/>
  </si>
  <si>
    <t>蔡惠娟台北富邦東湖分行帳戶交易明細，本院卷7第115頁</t>
    <phoneticPr fontId="2" type="noConversion"/>
  </si>
  <si>
    <t>蔡惠娟台北富邦東湖分行帳戶交易明細，本院卷7第115頁</t>
  </si>
  <si>
    <t>100/10/14</t>
    <phoneticPr fontId="2" type="noConversion"/>
  </si>
  <si>
    <t>蔡惠娟台北富邦東湖分行帳戶交易明細，本院卷7第119頁</t>
    <phoneticPr fontId="2" type="noConversion"/>
  </si>
  <si>
    <t>100/11/11</t>
    <phoneticPr fontId="2" type="noConversion"/>
  </si>
  <si>
    <t>蔡惠娟台北富邦東湖分行帳戶交易明細，本院卷7第124頁</t>
    <phoneticPr fontId="2" type="noConversion"/>
  </si>
  <si>
    <t>100/12/11</t>
    <phoneticPr fontId="2" type="noConversion"/>
  </si>
  <si>
    <t>蔡惠娟台北富邦東湖分行帳戶交易明細，本院卷7第128頁</t>
    <phoneticPr fontId="2" type="noConversion"/>
  </si>
  <si>
    <t>101/01/07</t>
    <phoneticPr fontId="2" type="noConversion"/>
  </si>
  <si>
    <t>蔡惠娟台北富邦東湖分行帳戶交易明細，本院卷7第133頁</t>
    <phoneticPr fontId="2" type="noConversion"/>
  </si>
  <si>
    <t>101/01/09</t>
    <phoneticPr fontId="2" type="noConversion"/>
  </si>
  <si>
    <t>蔡惠娟台北富邦東湖分行帳戶交易明細，本院卷7第133頁</t>
  </si>
  <si>
    <t>101/02/14</t>
    <phoneticPr fontId="2" type="noConversion"/>
  </si>
  <si>
    <t>蔡惠娟台北富邦東湖分行帳戶交易明細，本院卷7第139頁</t>
    <phoneticPr fontId="2" type="noConversion"/>
  </si>
  <si>
    <t>蔡惠娟台北富邦東湖分行帳戶交易明細，本院卷7第139頁</t>
  </si>
  <si>
    <t>101/03/14</t>
    <phoneticPr fontId="2" type="noConversion"/>
  </si>
  <si>
    <t>蔡惠娟台北富邦東湖分行帳戶交易明細，本院卷7第144頁</t>
    <phoneticPr fontId="2" type="noConversion"/>
  </si>
  <si>
    <t>蔡惠娟台北富邦東湖分行帳戶交易明細，本院卷7第144頁</t>
  </si>
  <si>
    <t>101/04/13</t>
    <phoneticPr fontId="2" type="noConversion"/>
  </si>
  <si>
    <t>蔡惠娟台北富邦東湖分行帳戶交易明細，本院卷7第148頁</t>
    <phoneticPr fontId="2" type="noConversion"/>
  </si>
  <si>
    <t>蔡惠娟台北富邦東湖分行帳戶交易明細，本院卷7第148頁</t>
  </si>
  <si>
    <t>101/05/18</t>
    <phoneticPr fontId="2" type="noConversion"/>
  </si>
  <si>
    <t>蔡惠娟台北富邦東湖分行帳戶交易明細，本院卷7第153頁</t>
    <phoneticPr fontId="2" type="noConversion"/>
  </si>
  <si>
    <t>蔡惠娟台北富邦東湖分行帳戶交易明細，本院卷7第153頁</t>
  </si>
  <si>
    <t>101/06/18</t>
    <phoneticPr fontId="2" type="noConversion"/>
  </si>
  <si>
    <t>蔡惠娟台北富邦東湖分行帳戶交易明細，本院卷7第158頁</t>
    <phoneticPr fontId="2" type="noConversion"/>
  </si>
  <si>
    <t>蔡惠娟台北富邦東湖分行帳戶交易明細，本院卷7第158頁</t>
  </si>
  <si>
    <t>101/06/28</t>
    <phoneticPr fontId="2" type="noConversion"/>
  </si>
  <si>
    <t>蔡惠娟台北富邦東湖分行帳戶交易明細，本院卷7第159頁</t>
    <phoneticPr fontId="2" type="noConversion"/>
  </si>
  <si>
    <t>101/07/20</t>
    <phoneticPr fontId="2" type="noConversion"/>
  </si>
  <si>
    <t>蔡惠娟台北富邦東湖分行帳戶交易明細，本院卷7第162頁</t>
  </si>
  <si>
    <t>蔡惠娟台北富邦東湖分行帳戶交易明細，本院卷7第162頁</t>
    <phoneticPr fontId="2" type="noConversion"/>
  </si>
  <si>
    <t>101/08/18</t>
    <phoneticPr fontId="2" type="noConversion"/>
  </si>
  <si>
    <t>蔡惠娟台北富邦東湖分行帳戶交易明細，本院卷7第166頁</t>
    <phoneticPr fontId="2" type="noConversion"/>
  </si>
  <si>
    <t>101/08/20</t>
    <phoneticPr fontId="2" type="noConversion"/>
  </si>
  <si>
    <t>蔡惠娟台北富邦東湖分行帳戶交易明細，本院卷7第166頁</t>
  </si>
  <si>
    <t>101/09/17</t>
    <phoneticPr fontId="2" type="noConversion"/>
  </si>
  <si>
    <t>蔡惠娟台北富邦東湖分行帳戶交易明細，本院卷7第170頁</t>
    <phoneticPr fontId="2" type="noConversion"/>
  </si>
  <si>
    <t>101/10/22</t>
    <phoneticPr fontId="2" type="noConversion"/>
  </si>
  <si>
    <t>蔡惠娟台北富邦東湖分行帳戶交易明細，本院卷7第175頁</t>
    <phoneticPr fontId="2" type="noConversion"/>
  </si>
  <si>
    <t>101/10/23</t>
    <phoneticPr fontId="2" type="noConversion"/>
  </si>
  <si>
    <t>蔡惠娟台北富邦東湖分行帳戶交易明細，本院卷7第176頁</t>
    <phoneticPr fontId="2" type="noConversion"/>
  </si>
  <si>
    <t>101/11/18</t>
    <phoneticPr fontId="2" type="noConversion"/>
  </si>
  <si>
    <t>蔡惠娟台北富邦東湖分行帳戶交易明細，本院卷7第179頁</t>
    <phoneticPr fontId="2" type="noConversion"/>
  </si>
  <si>
    <t>101/11/19</t>
    <phoneticPr fontId="2" type="noConversion"/>
  </si>
  <si>
    <t>蔡惠娟台北富邦東湖分行帳戶交易明細，本院卷7第179頁</t>
  </si>
  <si>
    <t>101/12/17</t>
    <phoneticPr fontId="2" type="noConversion"/>
  </si>
  <si>
    <t>蔡惠娟台北富邦東湖分行帳戶交易明細，本院卷7第184頁</t>
    <phoneticPr fontId="2" type="noConversion"/>
  </si>
  <si>
    <t>蔡惠娟台北富邦東湖分行帳戶交易明細，本院卷7第184頁</t>
  </si>
  <si>
    <t>102/01/17</t>
    <phoneticPr fontId="2" type="noConversion"/>
  </si>
  <si>
    <t>蔡惠娟台北富邦東湖分行帳戶交易明細，A10卷第281頁</t>
    <phoneticPr fontId="2" type="noConversion"/>
  </si>
  <si>
    <t>102/02/19</t>
    <phoneticPr fontId="2" type="noConversion"/>
  </si>
  <si>
    <t>蔡惠娟台北富邦東湖分行帳戶交易明細，A10卷第283頁反面</t>
    <phoneticPr fontId="2" type="noConversion"/>
  </si>
  <si>
    <t>102/03/17</t>
    <phoneticPr fontId="2" type="noConversion"/>
  </si>
  <si>
    <t>蔡惠娟台北富邦東湖分行帳戶交易明細，A10卷第285頁反面</t>
    <phoneticPr fontId="2" type="noConversion"/>
  </si>
  <si>
    <t>102/03/20</t>
    <phoneticPr fontId="2" type="noConversion"/>
  </si>
  <si>
    <t>102/04/17</t>
    <phoneticPr fontId="2" type="noConversion"/>
  </si>
  <si>
    <t>蔡惠娟台北富邦東湖分行帳戶交易明細，A10卷第288頁</t>
    <phoneticPr fontId="2" type="noConversion"/>
  </si>
  <si>
    <t>102/04/19</t>
    <phoneticPr fontId="2" type="noConversion"/>
  </si>
  <si>
    <t>102/05/29</t>
    <phoneticPr fontId="2" type="noConversion"/>
  </si>
  <si>
    <t>蔡惠娟台北富邦東湖分行帳戶交易明細，A10卷第291頁</t>
    <phoneticPr fontId="2" type="noConversion"/>
  </si>
  <si>
    <t>102/06/20</t>
    <phoneticPr fontId="2" type="noConversion"/>
  </si>
  <si>
    <t>蔡惠娟台北富邦東湖分行帳戶交易明細，A10卷第293頁</t>
    <phoneticPr fontId="2" type="noConversion"/>
  </si>
  <si>
    <t>102/06/28</t>
    <phoneticPr fontId="2" type="noConversion"/>
  </si>
  <si>
    <t>蔡惠娟台北富邦東湖分行帳戶交易明細，A10卷第294頁</t>
    <phoneticPr fontId="2" type="noConversion"/>
  </si>
  <si>
    <t>102/07/23</t>
    <phoneticPr fontId="2" type="noConversion"/>
  </si>
  <si>
    <t>蔡惠娟台北富邦東湖分行帳戶交易明細，A10卷第298頁</t>
    <phoneticPr fontId="2" type="noConversion"/>
  </si>
  <si>
    <t>102/08/13</t>
    <phoneticPr fontId="2" type="noConversion"/>
  </si>
  <si>
    <t>蔡惠娟台北富邦東湖分行帳戶交易明細，A10卷第302頁</t>
    <phoneticPr fontId="2" type="noConversion"/>
  </si>
  <si>
    <t>102/08/19</t>
    <phoneticPr fontId="2" type="noConversion"/>
  </si>
  <si>
    <t>蔡惠娟台北富邦東湖分行帳戶交易明細，A10卷第304頁</t>
    <phoneticPr fontId="2" type="noConversion"/>
  </si>
  <si>
    <t>102/09/14</t>
    <phoneticPr fontId="2" type="noConversion"/>
  </si>
  <si>
    <t>蔡惠娟台北富邦東湖分行帳戶交易明細，A10卷第309頁</t>
    <phoneticPr fontId="2" type="noConversion"/>
  </si>
  <si>
    <t>102/09/17</t>
    <phoneticPr fontId="2" type="noConversion"/>
  </si>
  <si>
    <t>蔡惠娟台北富邦東湖分行帳戶交易明細，A10卷第310頁</t>
    <phoneticPr fontId="2" type="noConversion"/>
  </si>
  <si>
    <t>102/10/28</t>
    <phoneticPr fontId="2" type="noConversion"/>
  </si>
  <si>
    <t>蔡惠娟台北富邦東湖分行帳戶交易明細，A10卷第317頁</t>
    <phoneticPr fontId="2" type="noConversion"/>
  </si>
  <si>
    <t>102/12/05</t>
    <phoneticPr fontId="2" type="noConversion"/>
  </si>
  <si>
    <t>蔡惠娟台北富邦東湖分行帳戶交易明細，A10卷第323頁</t>
    <phoneticPr fontId="2" type="noConversion"/>
  </si>
  <si>
    <t>103/01/22</t>
    <phoneticPr fontId="2" type="noConversion"/>
  </si>
  <si>
    <t>蔡惠娟台北富邦東湖分行帳戶交易明細，A10卷第332頁</t>
    <phoneticPr fontId="2" type="noConversion"/>
  </si>
  <si>
    <t>103/04/14</t>
    <phoneticPr fontId="2" type="noConversion"/>
  </si>
  <si>
    <t>蔡惠娟國泰世華東湖分行帳戶交易明細，A10卷第116頁</t>
    <phoneticPr fontId="2" type="noConversion"/>
  </si>
  <si>
    <t>蔡惠娟國泰世華東湖分行帳戶交易明細，A10卷第116頁</t>
  </si>
  <si>
    <t>103/05/16</t>
    <phoneticPr fontId="2" type="noConversion"/>
  </si>
  <si>
    <t>蔡惠娟國泰世華東湖分行帳戶交易明細，A10卷第130頁</t>
    <phoneticPr fontId="2" type="noConversion"/>
  </si>
  <si>
    <t>103/06/11</t>
    <phoneticPr fontId="2" type="noConversion"/>
  </si>
  <si>
    <t>蔡惠娟國泰世華東湖分行帳戶交易明細，A10卷第138頁反面</t>
    <phoneticPr fontId="2" type="noConversion"/>
  </si>
  <si>
    <t>103/06/19</t>
    <phoneticPr fontId="2" type="noConversion"/>
  </si>
  <si>
    <t>蔡惠娟國泰世華東湖分行帳戶交易明細，A10卷第142頁</t>
    <phoneticPr fontId="2" type="noConversion"/>
  </si>
  <si>
    <t>103/07/24</t>
    <phoneticPr fontId="2" type="noConversion"/>
  </si>
  <si>
    <t>蔡惠娟國泰世華東湖分行帳戶交易明細，A10卷第150頁反面</t>
    <phoneticPr fontId="2" type="noConversion"/>
  </si>
  <si>
    <t>103/08/19</t>
    <phoneticPr fontId="2" type="noConversion"/>
  </si>
  <si>
    <t>蔡惠娟新光新湖分行帳戶交易明細，A10卷第227頁</t>
    <phoneticPr fontId="2" type="noConversion"/>
  </si>
  <si>
    <t>103/09/24</t>
    <phoneticPr fontId="2" type="noConversion"/>
  </si>
  <si>
    <t>蔡惠娟新光新湖分行帳戶交易明細，A10卷第228頁</t>
    <phoneticPr fontId="2" type="noConversion"/>
  </si>
  <si>
    <t>103/10/31</t>
    <phoneticPr fontId="2" type="noConversion"/>
  </si>
  <si>
    <t>蔡惠娟新光新湖分行帳戶交易明細，A10卷第229頁</t>
    <phoneticPr fontId="2" type="noConversion"/>
  </si>
  <si>
    <t>103/11/20</t>
    <phoneticPr fontId="2" type="noConversion"/>
  </si>
  <si>
    <t>蔡惠娟新光新湖分行帳戶交易明細，A10卷第230頁</t>
    <phoneticPr fontId="2" type="noConversion"/>
  </si>
  <si>
    <t>103/11/28</t>
    <phoneticPr fontId="2" type="noConversion"/>
  </si>
  <si>
    <t>蔡惠娟新光新湖分行帳戶交易明細，A10卷第230頁</t>
  </si>
  <si>
    <t>103/12/25</t>
    <phoneticPr fontId="2" type="noConversion"/>
  </si>
  <si>
    <t>蔡惠娟新光新湖分行帳戶交易明細，A10卷第231頁反面</t>
    <phoneticPr fontId="2" type="noConversion"/>
  </si>
  <si>
    <t>103/12/29</t>
    <phoneticPr fontId="2" type="noConversion"/>
  </si>
  <si>
    <t>104/01/29</t>
    <phoneticPr fontId="2" type="noConversion"/>
  </si>
  <si>
    <t>蔡惠娟新光新湖分行帳戶交易明細，A10卷第232頁反面</t>
    <phoneticPr fontId="2" type="noConversion"/>
  </si>
  <si>
    <t>104/01/30</t>
    <phoneticPr fontId="2" type="noConversion"/>
  </si>
  <si>
    <t>蔡惠娟新光新湖分行帳戶交易明細，A10卷第232頁反面</t>
  </si>
  <si>
    <t>104/02/15</t>
    <phoneticPr fontId="2" type="noConversion"/>
  </si>
  <si>
    <t>蔡惠娟新光新湖分行帳戶交易明細，A10卷第233頁</t>
    <phoneticPr fontId="2" type="noConversion"/>
  </si>
  <si>
    <t>104/03/02</t>
    <phoneticPr fontId="2" type="noConversion"/>
  </si>
  <si>
    <t>蔡惠娟新光新湖分行帳戶交易明細，A10卷第233頁反面</t>
    <phoneticPr fontId="2" type="noConversion"/>
  </si>
  <si>
    <t>104/04/14</t>
    <phoneticPr fontId="2" type="noConversion"/>
  </si>
  <si>
    <t>蔡惠娟新光新湖分行帳戶交易明細，A10卷第234頁</t>
    <phoneticPr fontId="2" type="noConversion"/>
  </si>
  <si>
    <t>104/05/05</t>
    <phoneticPr fontId="2" type="noConversion"/>
  </si>
  <si>
    <t>蔡惠娟新光新湖分行帳戶交易明細，A10卷第235頁</t>
    <phoneticPr fontId="2" type="noConversion"/>
  </si>
  <si>
    <t>104/05/08</t>
    <phoneticPr fontId="2" type="noConversion"/>
  </si>
  <si>
    <t>蔡惠娟新光新湖分行帳戶交易明細，A10卷第235頁</t>
  </si>
  <si>
    <t>104/05/27</t>
    <phoneticPr fontId="2" type="noConversion"/>
  </si>
  <si>
    <t>蔡惠娟新光新湖分行帳戶交易明細，A10卷第235頁反面</t>
    <phoneticPr fontId="2" type="noConversion"/>
  </si>
  <si>
    <t>104/05/28</t>
    <phoneticPr fontId="2" type="noConversion"/>
  </si>
  <si>
    <t>蔡惠娟新光新湖分行帳戶交易明細，A10卷第235頁反面</t>
  </si>
  <si>
    <t>104/06/01</t>
    <phoneticPr fontId="2" type="noConversion"/>
  </si>
  <si>
    <t>蔡惠娟新光新湖分行帳戶交易明細，A10卷第236頁</t>
    <phoneticPr fontId="2" type="noConversion"/>
  </si>
  <si>
    <t>104/06/12</t>
    <phoneticPr fontId="2" type="noConversion"/>
  </si>
  <si>
    <t>104/07/31</t>
    <phoneticPr fontId="2" type="noConversion"/>
  </si>
  <si>
    <t>蔡惠娟新光新湖分行帳戶交易明細，A10卷第237頁</t>
    <phoneticPr fontId="2" type="noConversion"/>
  </si>
  <si>
    <t>105/01/22</t>
    <phoneticPr fontId="2" type="noConversion"/>
  </si>
  <si>
    <t>蔡惠娟新光新湖分行帳戶交易明細，A10卷第238頁</t>
    <phoneticPr fontId="2" type="noConversion"/>
  </si>
  <si>
    <t>105/01/29</t>
    <phoneticPr fontId="2" type="noConversion"/>
  </si>
  <si>
    <t>105/10/19</t>
    <phoneticPr fontId="2" type="noConversion"/>
  </si>
  <si>
    <t>105/03/08</t>
    <phoneticPr fontId="2" type="noConversion"/>
  </si>
  <si>
    <t>蔡惠娟新光銀行內湖分行帳戶交易明細，本院卷13第433頁</t>
    <phoneticPr fontId="2" type="noConversion"/>
  </si>
  <si>
    <t>106/03/03</t>
    <phoneticPr fontId="2" type="noConversion"/>
  </si>
  <si>
    <t>蔡惠娟新光銀行內湖分行帳戶交易明細，本院卷11第237頁</t>
    <phoneticPr fontId="2" type="noConversion"/>
  </si>
  <si>
    <t>蔡惠娟新光銀行新湖分行帳戶交易明細，本院卷11第238頁</t>
    <phoneticPr fontId="2" type="noConversion"/>
  </si>
  <si>
    <t>106/03/06</t>
    <phoneticPr fontId="2" type="noConversion"/>
  </si>
  <si>
    <t>蔡惠娟新光銀行新湖分行帳戶交易明細，本院卷11第238頁</t>
  </si>
  <si>
    <t>106/03/08</t>
    <phoneticPr fontId="2" type="noConversion"/>
  </si>
  <si>
    <t>106/03/13</t>
    <phoneticPr fontId="2" type="noConversion"/>
  </si>
  <si>
    <t>106/03/26</t>
    <phoneticPr fontId="2" type="noConversion"/>
  </si>
  <si>
    <t>106/03/28</t>
    <phoneticPr fontId="2" type="noConversion"/>
  </si>
  <si>
    <t>合計</t>
    <phoneticPr fontId="2" type="noConversion"/>
  </si>
  <si>
    <t>蔡惠娟前開帳戶交易明細
本院卷6第132頁</t>
    <phoneticPr fontId="2" type="noConversion"/>
  </si>
  <si>
    <t>蔡惠娟及張秋玫前開帳戶交易明細
A6卷第77頁、本院卷3第169頁</t>
    <phoneticPr fontId="2" type="noConversion"/>
  </si>
  <si>
    <t>蔡惠娟及張秋玟前開帳戶交易明細，A6卷77頁、本院卷3第169頁</t>
    <phoneticPr fontId="2" type="noConversion"/>
  </si>
  <si>
    <t>蔡惠娟及張秋玟前開帳戶交易明細，A6卷81頁、本院卷3第169頁</t>
    <phoneticPr fontId="2" type="noConversion"/>
  </si>
  <si>
    <t>蔡惠娟前開帳戶交易明細，本院卷6第73頁</t>
    <phoneticPr fontId="2" type="noConversion"/>
  </si>
  <si>
    <t>蔡惠娟及張秋玟前揭帳戶交易明細，A6卷第77頁、本院卷3第163頁</t>
    <phoneticPr fontId="2" type="noConversion"/>
  </si>
  <si>
    <t>註：表1-1(2)徐英超編號3、表1-1(3)徐國超編號2於102年28月各提領16萬元(共32萬元)，共同匯到蔡惠娟板信內湖分行帳戶</t>
    <phoneticPr fontId="2" type="noConversion"/>
  </si>
  <si>
    <t>註：表1-1(2)徐英超編號3、表1-1(3)徐國超編號2於102年28月各提領16萬元(共32萬元)，共同匯到蔡惠娟板信內湖分行帳戶</t>
    <phoneticPr fontId="2" type="noConversion"/>
  </si>
  <si>
    <t>102/02/05</t>
    <phoneticPr fontId="2" type="noConversion"/>
  </si>
  <si>
    <t>A6P66、本院卷5P9</t>
    <phoneticPr fontId="2" type="noConversion"/>
  </si>
  <si>
    <t>102/04/12</t>
    <phoneticPr fontId="2" type="noConversion"/>
  </si>
  <si>
    <t>A6P74、本院卷5P10</t>
    <phoneticPr fontId="2" type="noConversion"/>
  </si>
  <si>
    <t>102/05/28</t>
    <phoneticPr fontId="2" type="noConversion"/>
  </si>
  <si>
    <t>102/06/04</t>
    <phoneticPr fontId="2" type="noConversion"/>
  </si>
  <si>
    <t>A6P78、本院卷5P11</t>
    <phoneticPr fontId="2" type="noConversion"/>
  </si>
  <si>
    <t>A6P77、本院卷5P11</t>
    <phoneticPr fontId="2" type="noConversion"/>
  </si>
  <si>
    <t>102/06/07</t>
    <phoneticPr fontId="2" type="noConversion"/>
  </si>
  <si>
    <t>A6P79、本院卷5P12</t>
    <phoneticPr fontId="2" type="noConversion"/>
  </si>
  <si>
    <t>A6P79、本院卷5P13</t>
    <phoneticPr fontId="2" type="noConversion"/>
  </si>
  <si>
    <t>102/06/13</t>
    <phoneticPr fontId="2" type="noConversion"/>
  </si>
  <si>
    <t>A6P79、本院卷5P14</t>
    <phoneticPr fontId="2" type="noConversion"/>
  </si>
  <si>
    <t>102/06/27</t>
    <phoneticPr fontId="2" type="noConversion"/>
  </si>
  <si>
    <t>A6P80、本院卷5P14</t>
    <phoneticPr fontId="2" type="noConversion"/>
  </si>
  <si>
    <t>102/07/09</t>
    <phoneticPr fontId="2" type="noConversion"/>
  </si>
  <si>
    <t>102/07/02</t>
    <phoneticPr fontId="2" type="noConversion"/>
  </si>
  <si>
    <t>A6P81、本院卷5P15</t>
    <phoneticPr fontId="2" type="noConversion"/>
  </si>
  <si>
    <t>104/07/21</t>
    <phoneticPr fontId="2" type="noConversion"/>
  </si>
  <si>
    <t>A6P271、本院卷5P16</t>
    <phoneticPr fontId="2" type="noConversion"/>
  </si>
  <si>
    <t>104/08/25</t>
    <phoneticPr fontId="2" type="noConversion"/>
  </si>
  <si>
    <t>A6P280、本院卷5P17</t>
    <phoneticPr fontId="2" type="noConversion"/>
  </si>
  <si>
    <t>104/09/01</t>
    <phoneticPr fontId="2" type="noConversion"/>
  </si>
  <si>
    <t>A6P282、本院卷5P18</t>
    <phoneticPr fontId="2" type="noConversion"/>
  </si>
  <si>
    <t>104/09/03</t>
    <phoneticPr fontId="2" type="noConversion"/>
  </si>
  <si>
    <t>A6P282、本院卷5P19</t>
    <phoneticPr fontId="2" type="noConversion"/>
  </si>
  <si>
    <t>104/09/08</t>
    <phoneticPr fontId="2" type="noConversion"/>
  </si>
  <si>
    <t>A6P282、本院卷5P20</t>
    <phoneticPr fontId="2" type="noConversion"/>
  </si>
  <si>
    <t>104/09/25</t>
    <phoneticPr fontId="2" type="noConversion"/>
  </si>
  <si>
    <t>A6P282、本院卷5P21</t>
    <phoneticPr fontId="2" type="noConversion"/>
  </si>
  <si>
    <t>103/10/21</t>
    <phoneticPr fontId="2" type="noConversion"/>
  </si>
  <si>
    <t>103/11/20</t>
    <phoneticPr fontId="2" type="noConversion"/>
  </si>
  <si>
    <t>柯雅芳（原審併辦二告訴人）</t>
    <phoneticPr fontId="2" type="noConversion"/>
  </si>
  <si>
    <t>林明震（原審併辦二告訴人）</t>
    <phoneticPr fontId="2" type="noConversion"/>
  </si>
  <si>
    <t>林千琳（原審併辦二告訴人）</t>
    <phoneticPr fontId="2" type="noConversion"/>
  </si>
  <si>
    <t>陳宇詩（原審併辦二告訴人）</t>
    <phoneticPr fontId="2" type="noConversion"/>
  </si>
  <si>
    <t>游國威（原審併辦二告訴人）</t>
    <phoneticPr fontId="2" type="noConversion"/>
  </si>
  <si>
    <t>黃子芹（原審併辦二告訴人）</t>
    <phoneticPr fontId="2" type="noConversion"/>
  </si>
  <si>
    <t>張文玲（原審併辦二告訴人）</t>
    <phoneticPr fontId="2" type="noConversion"/>
  </si>
  <si>
    <t>約定之投資本金</t>
    <phoneticPr fontId="2" type="noConversion"/>
  </si>
  <si>
    <t>實際匯款金額</t>
    <phoneticPr fontId="2" type="noConversion"/>
  </si>
  <si>
    <t>實際匯款金額</t>
    <phoneticPr fontId="2" type="noConversion"/>
  </si>
  <si>
    <t>約定投資本金</t>
    <phoneticPr fontId="2" type="noConversion"/>
  </si>
  <si>
    <t>約定投資本金</t>
    <phoneticPr fontId="2" type="noConversion"/>
  </si>
  <si>
    <t>實際匯款金額</t>
    <phoneticPr fontId="2" type="noConversion"/>
  </si>
  <si>
    <t>約定投資本金</t>
    <phoneticPr fontId="2" type="noConversion"/>
  </si>
  <si>
    <t>表1-2(2)被告蔡惠娟匯款至張秋玟合庫東門分行帳號0060765863212帳戶之資金匯整表</t>
    <phoneticPr fontId="2" type="noConversion"/>
  </si>
  <si>
    <t>表1-2(3)被告蔡惠娟匯款至張秋玟合庫東門分行帳號0060872092202帳戶之資金匯整表</t>
    <phoneticPr fontId="2" type="noConversion"/>
  </si>
  <si>
    <t>原審卷四P13</t>
  </si>
  <si>
    <t>原審卷四P14</t>
  </si>
  <si>
    <t>原審卷四P15</t>
  </si>
  <si>
    <t>原審卷四P16</t>
  </si>
  <si>
    <t>原審卷四P17</t>
  </si>
  <si>
    <t>原審卷四P18</t>
  </si>
  <si>
    <t>原審卷四P19</t>
  </si>
  <si>
    <t>原審卷四P20</t>
  </si>
  <si>
    <t>原審卷四P21</t>
  </si>
  <si>
    <t>原審卷四P22</t>
  </si>
  <si>
    <t>原審卷四P23</t>
  </si>
  <si>
    <t>原審卷四P24</t>
  </si>
  <si>
    <t>原審卷四P25</t>
  </si>
  <si>
    <t>原審卷四P26</t>
  </si>
  <si>
    <t>原審卷四P27</t>
  </si>
  <si>
    <t>原審卷四P28</t>
  </si>
  <si>
    <t>原審卷四P29</t>
  </si>
  <si>
    <t>原審卷四P30</t>
  </si>
  <si>
    <t>原審卷四P31</t>
  </si>
  <si>
    <t>原審卷四P32</t>
  </si>
  <si>
    <t>原審卷四P33</t>
  </si>
  <si>
    <t>原審卷四P34</t>
  </si>
  <si>
    <t>原審卷四P35</t>
  </si>
  <si>
    <t>原審卷四P36</t>
  </si>
  <si>
    <t>原審卷四P75</t>
  </si>
  <si>
    <t>原審卷四P77</t>
  </si>
  <si>
    <t>原審卷四P78</t>
  </si>
  <si>
    <t>原審卷四P79</t>
  </si>
  <si>
    <t>原審卷四P80</t>
  </si>
  <si>
    <t>原審卷四P81</t>
  </si>
  <si>
    <t>原審卷四P82</t>
  </si>
  <si>
    <t>原審卷四P83</t>
  </si>
  <si>
    <t>原審卷四P84</t>
  </si>
  <si>
    <t>原審卷四P85</t>
  </si>
  <si>
    <t>原審卷四P86</t>
  </si>
  <si>
    <t>原審卷四P37</t>
  </si>
  <si>
    <t>原審卷四P38</t>
  </si>
  <si>
    <t>原審卷四P39</t>
  </si>
  <si>
    <t>原審卷四P40</t>
  </si>
  <si>
    <t>原審卷四P41</t>
  </si>
  <si>
    <t>原審卷四P42</t>
  </si>
  <si>
    <t>原審卷四P43</t>
  </si>
  <si>
    <t>原審卷四P44</t>
  </si>
  <si>
    <t>原審卷四P45</t>
  </si>
  <si>
    <t>原審卷四P46</t>
  </si>
  <si>
    <t>原審卷四P47</t>
  </si>
  <si>
    <t>原審卷四P48</t>
  </si>
  <si>
    <t>原審卷四P49</t>
  </si>
  <si>
    <t>原審卷四P50</t>
  </si>
  <si>
    <t>原審卷四P51</t>
  </si>
  <si>
    <t>原審卷四P52</t>
  </si>
  <si>
    <t>原審卷四P53</t>
  </si>
  <si>
    <t>原審卷四P160</t>
  </si>
  <si>
    <t>原審卷四P54</t>
  </si>
  <si>
    <t>原審卷四P55、P160</t>
  </si>
  <si>
    <t>原審卷四P56</t>
  </si>
  <si>
    <t>原審卷四P57</t>
  </si>
  <si>
    <t>原審卷四P58</t>
  </si>
  <si>
    <t>原審卷四P59</t>
  </si>
  <si>
    <t>原審卷四P65、P91</t>
  </si>
  <si>
    <t>原審卷四P65、P95</t>
  </si>
  <si>
    <t>原審卷四P66、P97</t>
  </si>
  <si>
    <t>原審卷四P67</t>
  </si>
  <si>
    <t>原審卷四P67、P99</t>
  </si>
  <si>
    <t>原審卷四P68、P101</t>
  </si>
  <si>
    <t>原審卷四P69、
A12P188</t>
  </si>
  <si>
    <t>原審卷四P70、P103</t>
  </si>
  <si>
    <t>原審卷四P72、P105</t>
  </si>
  <si>
    <t>原審卷四P73、
A12P188反</t>
  </si>
  <si>
    <t>原審卷四P74、
A12P188反</t>
  </si>
  <si>
    <t>原審卷六P79</t>
  </si>
  <si>
    <t>原審卷六P92</t>
  </si>
  <si>
    <t>原審卷六P98</t>
  </si>
  <si>
    <t>原審卷六P112</t>
  </si>
  <si>
    <t>原審卷六P116</t>
  </si>
  <si>
    <t>原審卷六P133</t>
  </si>
  <si>
    <t>原審卷六P142</t>
  </si>
  <si>
    <t>原審卷六P153</t>
  </si>
  <si>
    <t>原審卷六P161</t>
  </si>
  <si>
    <t>原審卷六P176</t>
  </si>
  <si>
    <t>原審卷六P184</t>
  </si>
  <si>
    <t>原審卷六P197</t>
  </si>
  <si>
    <t>原審卷六P248</t>
  </si>
  <si>
    <t>原審卷六P253</t>
  </si>
  <si>
    <t>原審卷六P258</t>
  </si>
  <si>
    <t>原審卷六P268</t>
  </si>
  <si>
    <t>原審卷六P271</t>
  </si>
  <si>
    <t>原審卷六P276</t>
  </si>
  <si>
    <t>原審卷六P278</t>
  </si>
  <si>
    <t>原審卷六P280</t>
  </si>
  <si>
    <t>原審卷六P281</t>
  </si>
  <si>
    <t>原審卷六P282</t>
  </si>
  <si>
    <t>原審卷六P285</t>
  </si>
  <si>
    <t>原審卷六P288</t>
  </si>
  <si>
    <t>原審卷六P81</t>
  </si>
  <si>
    <t>原審卷六P82</t>
  </si>
  <si>
    <t>原審卷六P83</t>
  </si>
  <si>
    <t>原審卷六P85</t>
  </si>
  <si>
    <t>原審卷六P87</t>
  </si>
  <si>
    <t>原審卷六P91</t>
  </si>
  <si>
    <t>原審卷六P93</t>
  </si>
  <si>
    <t>原審卷六P94</t>
  </si>
  <si>
    <t>原審卷六P95</t>
  </si>
  <si>
    <t>原審卷六P96</t>
  </si>
  <si>
    <t>原審卷六P99</t>
  </si>
  <si>
    <t>原審卷六P101</t>
  </si>
  <si>
    <t>原審卷六P102</t>
  </si>
  <si>
    <t>原審卷六P104</t>
  </si>
  <si>
    <t>原審卷六P105</t>
  </si>
  <si>
    <t>原審卷六P108</t>
  </si>
  <si>
    <t>原審卷六P109</t>
  </si>
  <si>
    <t>原審卷六P113</t>
  </si>
  <si>
    <t>原審卷六P118</t>
  </si>
  <si>
    <t>原審卷六P119</t>
  </si>
  <si>
    <t>原審卷六P120</t>
  </si>
  <si>
    <t>原審卷六P122</t>
  </si>
  <si>
    <t>原審卷六P124</t>
  </si>
  <si>
    <t>原審卷六P125</t>
  </si>
  <si>
    <t>原審卷六P126</t>
  </si>
  <si>
    <t>原審卷六P127</t>
  </si>
  <si>
    <t>原審卷六P129</t>
  </si>
  <si>
    <t>原審卷六P131</t>
  </si>
  <si>
    <t>原審卷六P132</t>
  </si>
  <si>
    <t>原審卷六P138</t>
  </si>
  <si>
    <t>原審卷六P141</t>
  </si>
  <si>
    <t>原審卷六P143</t>
  </si>
  <si>
    <t>原審卷六P145</t>
  </si>
  <si>
    <t>原審卷六P146</t>
  </si>
  <si>
    <t>原審卷六P148</t>
  </si>
  <si>
    <t>原審卷六P151</t>
  </si>
  <si>
    <t>原審卷六P154</t>
  </si>
  <si>
    <t>原審卷六P157</t>
  </si>
  <si>
    <t>原審卷六P159</t>
  </si>
  <si>
    <t>原審卷六P160</t>
  </si>
  <si>
    <t>原審卷六P164</t>
  </si>
  <si>
    <t>原審卷六P167</t>
  </si>
  <si>
    <t>原審卷六P169</t>
  </si>
  <si>
    <t>原審卷六P170</t>
  </si>
  <si>
    <t>原審卷六P174</t>
  </si>
  <si>
    <t>原審卷六P177</t>
  </si>
  <si>
    <t>原審卷六P180</t>
  </si>
  <si>
    <t>原審卷六P181</t>
  </si>
  <si>
    <t>原審卷六P183</t>
  </si>
  <si>
    <t>原審卷六P185</t>
  </si>
  <si>
    <t>原審卷六P191</t>
  </si>
  <si>
    <t>原審卷六P194</t>
  </si>
  <si>
    <t>原審卷六P195</t>
  </si>
  <si>
    <t>原審卷六P199</t>
  </si>
  <si>
    <t>原審卷六P201</t>
  </si>
  <si>
    <t>原審卷六P205</t>
  </si>
  <si>
    <t>原審卷六P209</t>
  </si>
  <si>
    <t>原審卷六P210</t>
  </si>
  <si>
    <t>原審卷六P211</t>
  </si>
  <si>
    <t>原審卷六P213</t>
  </si>
  <si>
    <t>原審卷六P215</t>
  </si>
  <si>
    <t>原審卷六P217</t>
  </si>
  <si>
    <t>原審卷六P218</t>
  </si>
  <si>
    <t>原審卷六P219</t>
  </si>
  <si>
    <t>原審卷六P221</t>
  </si>
  <si>
    <t>原審卷六P222</t>
  </si>
  <si>
    <t>原審卷六P224</t>
  </si>
  <si>
    <t>原審卷六P225</t>
  </si>
  <si>
    <t>原審卷六P229</t>
  </si>
  <si>
    <t>原審卷六P230</t>
  </si>
  <si>
    <t>原審卷六P232</t>
  </si>
  <si>
    <t>原審卷六P233</t>
  </si>
  <si>
    <t>原審卷六P234</t>
  </si>
  <si>
    <t>原審卷六P235</t>
  </si>
  <si>
    <t>原審卷六P237</t>
  </si>
  <si>
    <t>原審卷六P239</t>
  </si>
  <si>
    <t>原審卷六P240</t>
  </si>
  <si>
    <t>原審卷六P242</t>
  </si>
  <si>
    <t>原審卷六P243</t>
  </si>
  <si>
    <t>原審卷六P245</t>
  </si>
  <si>
    <t>原審卷六P246</t>
  </si>
  <si>
    <t>原審卷六P250</t>
  </si>
  <si>
    <t>原審卷六P251</t>
  </si>
  <si>
    <t>原審卷六P252</t>
  </si>
  <si>
    <t>原審卷六P255</t>
  </si>
  <si>
    <t>原審卷六P259</t>
  </si>
  <si>
    <t>原審卷六P260</t>
  </si>
  <si>
    <t>原審卷六P261</t>
  </si>
  <si>
    <t>原審卷六P263</t>
  </si>
  <si>
    <t>原審卷六P264</t>
  </si>
  <si>
    <t>原審卷六P266</t>
  </si>
  <si>
    <t>原審卷六P270</t>
  </si>
  <si>
    <t>原審卷六P274</t>
  </si>
  <si>
    <t>原審卷六P279</t>
  </si>
  <si>
    <t>原審卷六P289</t>
  </si>
  <si>
    <t>原審卷六P290</t>
  </si>
  <si>
    <t>原審卷六P291</t>
  </si>
  <si>
    <t>原審卷六P292</t>
  </si>
  <si>
    <t>原審卷六P296</t>
  </si>
  <si>
    <t>原審卷六P297</t>
  </si>
  <si>
    <t>原審卷六P299</t>
  </si>
  <si>
    <t>原審卷六P301</t>
  </si>
  <si>
    <t>原審卷六P303</t>
  </si>
  <si>
    <t>原審卷六P304</t>
  </si>
  <si>
    <t>原審卷六P305</t>
  </si>
  <si>
    <t>原審卷六P308</t>
  </si>
  <si>
    <t>原審卷六P309</t>
  </si>
  <si>
    <t>原審卷六P310</t>
  </si>
  <si>
    <t>原審卷六P312</t>
  </si>
  <si>
    <t>原審卷六P314</t>
  </si>
  <si>
    <t>原審卷六P322</t>
  </si>
  <si>
    <t>原審卷六P324</t>
  </si>
  <si>
    <t>原審卷六P327</t>
  </si>
  <si>
    <t>原審卷六P328</t>
  </si>
  <si>
    <t>原審卷六P330</t>
  </si>
  <si>
    <t>原審卷六P331</t>
  </si>
  <si>
    <t>原審卷六P333</t>
  </si>
  <si>
    <t>原審卷六P337</t>
  </si>
  <si>
    <t>原審卷六P338</t>
  </si>
  <si>
    <t>原審卷六P341</t>
  </si>
  <si>
    <t>原審卷六P344</t>
  </si>
  <si>
    <t>原審卷六P346</t>
  </si>
  <si>
    <t>被告蔡惠娟107.12. 20刑事準備書狀所整理之「附表40」誤將同日錯帳沖正之金額1.8萬元（原審卷六P346 ）列入，本院更正不予計入</t>
  </si>
  <si>
    <t>原審卷六P347</t>
  </si>
  <si>
    <t>原審卷六P348</t>
  </si>
  <si>
    <t>原審卷六P352</t>
  </si>
  <si>
    <t>原審卷六P353</t>
  </si>
  <si>
    <t>原審卷六P356</t>
  </si>
  <si>
    <t>原審卷六P357</t>
  </si>
  <si>
    <t>原審卷六P358</t>
  </si>
  <si>
    <t>原審卷六P359</t>
  </si>
  <si>
    <t>原審卷六P360</t>
  </si>
  <si>
    <t>原審卷六P361</t>
  </si>
  <si>
    <t>原審卷六P363</t>
  </si>
  <si>
    <t>原審卷六P365</t>
  </si>
  <si>
    <t>原審卷六P368</t>
  </si>
  <si>
    <t>原審卷六P370</t>
  </si>
  <si>
    <t>原審卷六P371</t>
  </si>
  <si>
    <t>原審卷六P373</t>
  </si>
  <si>
    <t>原審卷六P376</t>
  </si>
  <si>
    <t>原審卷六P380</t>
  </si>
  <si>
    <t>原審卷六P382</t>
  </si>
  <si>
    <t>原審卷六P383</t>
  </si>
  <si>
    <t>原審卷六P391</t>
  </si>
  <si>
    <t>原審卷七P31</t>
  </si>
  <si>
    <t>被告蔡惠娟於本院進行審理期間，就投資人匯入與被告已匯出予投資人本利之差額，按年利率5%設算並支付利息（原審卷四P391）</t>
  </si>
  <si>
    <t>原審卷七P55</t>
  </si>
  <si>
    <t>原審卷七P419</t>
  </si>
  <si>
    <t>被告蔡惠娟主張係就投資人匯入與被告已匯出予投資人本利後之差額之3%，歸還本金（原審卷七P380）</t>
  </si>
  <si>
    <t>原審卷六P103</t>
  </si>
  <si>
    <t>原審卷六P107</t>
  </si>
  <si>
    <t>原審卷六P128</t>
  </si>
  <si>
    <t>原審卷六P135</t>
  </si>
  <si>
    <t>原審卷六P158</t>
  </si>
  <si>
    <t>原審卷六P163</t>
  </si>
  <si>
    <t>原審卷六P166</t>
  </si>
  <si>
    <t>原審卷六P168</t>
  </si>
  <si>
    <t>原審卷六P171</t>
  </si>
  <si>
    <t>原審卷六P175</t>
  </si>
  <si>
    <t>原審卷六P178</t>
  </si>
  <si>
    <t>原審卷六P182</t>
  </si>
  <si>
    <t>原審卷六P187</t>
  </si>
  <si>
    <t>原審卷六P189</t>
  </si>
  <si>
    <t>原審卷六P190</t>
  </si>
  <si>
    <t>原審卷六P192</t>
  </si>
  <si>
    <t>原審卷六P202</t>
  </si>
  <si>
    <t>原審卷六P206</t>
  </si>
  <si>
    <t>原審卷六P207</t>
  </si>
  <si>
    <t>原審卷六P208</t>
  </si>
  <si>
    <t>原審卷六P220</t>
  </si>
  <si>
    <t>原審卷六P223</t>
  </si>
  <si>
    <t>原審卷六P226</t>
  </si>
  <si>
    <t>原審卷六P228</t>
  </si>
  <si>
    <t>原審卷六P231</t>
  </si>
  <si>
    <t>原審卷六P236</t>
  </si>
  <si>
    <t>被告蔡惠娟107.12.20刑事準備書狀所整理之「附表37」另誤將101/10/02被告給付與告訴人之款項2萬元（原審卷六P236）誤計為告訴人之投資款，本院不予計入</t>
  </si>
  <si>
    <t>原審卷六P238</t>
  </si>
  <si>
    <t>原審卷六P247</t>
  </si>
  <si>
    <t>原審卷六P254</t>
  </si>
  <si>
    <t>原審卷六P256</t>
  </si>
  <si>
    <t>原審卷六P257</t>
  </si>
  <si>
    <t>原審卷六P262</t>
  </si>
  <si>
    <t>被告蔡惠娟107.12.20刑事準備書狀所整理之「附表37」另誤將101/12/28被告給付與告訴人之款項20萬元（原審卷六P262）誤計為告訴人之投資款，本院不予計入。</t>
  </si>
  <si>
    <t>原審卷六P265</t>
  </si>
  <si>
    <t>原審卷六P267</t>
  </si>
  <si>
    <t>原審卷六P272</t>
  </si>
  <si>
    <t>原審卷六P273</t>
  </si>
  <si>
    <t>原審卷六P275</t>
  </si>
  <si>
    <t>原審卷六P277</t>
  </si>
  <si>
    <t>原審卷六P283</t>
  </si>
  <si>
    <t>原審卷六P286</t>
  </si>
  <si>
    <t>原審卷六P287</t>
  </si>
  <si>
    <t>原審卷六P293</t>
  </si>
  <si>
    <t>原審卷六P298</t>
  </si>
  <si>
    <t>原審卷六P300</t>
  </si>
  <si>
    <t>原審卷六P302</t>
  </si>
  <si>
    <t>原審卷六P306</t>
  </si>
  <si>
    <t>原審卷六P307</t>
  </si>
  <si>
    <t>原審卷六P311</t>
  </si>
  <si>
    <t>原審卷六P313</t>
  </si>
  <si>
    <t>原審卷六P315</t>
  </si>
  <si>
    <t>原審卷六P316</t>
  </si>
  <si>
    <t>原審卷六P317</t>
  </si>
  <si>
    <t>原審卷六P319</t>
  </si>
  <si>
    <t>原審卷六P320</t>
  </si>
  <si>
    <t>原審卷六P323</t>
  </si>
  <si>
    <t>原審卷六P325</t>
  </si>
  <si>
    <t>原審卷六P326</t>
  </si>
  <si>
    <t>原審卷六P329</t>
  </si>
  <si>
    <t>原審卷六P332</t>
  </si>
  <si>
    <t>原審卷六P334</t>
  </si>
  <si>
    <t>原審卷六P335</t>
  </si>
  <si>
    <t>原審卷六P336</t>
  </si>
  <si>
    <t>原審卷六P340</t>
  </si>
  <si>
    <t>原審卷六P342</t>
  </si>
  <si>
    <t>原審卷六P343</t>
  </si>
  <si>
    <t>原審卷六P345</t>
  </si>
  <si>
    <t>原審卷六P349</t>
  </si>
  <si>
    <t>原審卷六P351</t>
  </si>
  <si>
    <t>原審卷六P354</t>
  </si>
  <si>
    <t>原審卷六P355</t>
  </si>
  <si>
    <t>原審卷六P364</t>
  </si>
  <si>
    <t>係張文玲先匯款予林明震，再由林明震代為向蔡惠娟進行投資（原審卷七P333）</t>
  </si>
  <si>
    <t>原審卷六P366</t>
  </si>
  <si>
    <t>原審卷六P369</t>
  </si>
  <si>
    <t>原審卷六P372</t>
  </si>
  <si>
    <t>原審卷六P374</t>
  </si>
  <si>
    <t>原審卷六P375</t>
  </si>
  <si>
    <t>原審卷六P377</t>
  </si>
  <si>
    <t>原審卷六P379</t>
  </si>
  <si>
    <t>原審卷六P381</t>
  </si>
  <si>
    <t>原審卷六P387</t>
  </si>
  <si>
    <t>原審卷六P106</t>
  </si>
  <si>
    <t>原審卷六P110</t>
  </si>
  <si>
    <t>原審卷六P111</t>
  </si>
  <si>
    <t>被告蔡惠娟107.12.20刑事準備書狀所整理之「附表38」另誤將一筆100/08/11錯帳沖正之金額3萬元（原審卷六P113）列入，本院更正不予計入</t>
  </si>
  <si>
    <t>原審卷六P114</t>
  </si>
  <si>
    <t>原審卷六P117</t>
  </si>
  <si>
    <t>被告蔡惠娟107.12.20刑事準備書狀所整理之「附表38」另誤將兩筆100/09/15錯帳沖正之金額21萬元（原審卷六P118）列入，本院更正不予計入</t>
  </si>
  <si>
    <t>原審卷六P121</t>
  </si>
  <si>
    <t>原審卷六P123</t>
  </si>
  <si>
    <t>原審卷六P130</t>
  </si>
  <si>
    <t>原審卷六P134</t>
  </si>
  <si>
    <t>原審卷六P139</t>
  </si>
  <si>
    <t>原審卷六P144</t>
  </si>
  <si>
    <t>原審卷六P147</t>
  </si>
  <si>
    <t>原審卷六P149</t>
  </si>
  <si>
    <t>原審卷六P150</t>
  </si>
  <si>
    <t>原審卷六P152</t>
  </si>
  <si>
    <t>原審卷六P156</t>
  </si>
  <si>
    <t>原審卷六P162</t>
  </si>
  <si>
    <t>原審卷六P165</t>
  </si>
  <si>
    <t>原審卷六P172</t>
  </si>
  <si>
    <t>原審卷六P179</t>
  </si>
  <si>
    <t>原審卷六P188</t>
  </si>
  <si>
    <t>原審卷六P193</t>
  </si>
  <si>
    <t>原審卷六P203</t>
  </si>
  <si>
    <t>被告蔡惠娟107.12.20刑事準備書狀所整理之「附表38」另誤將兩筆101/07/16錯帳沖正之金額1萬5仟元（原審卷六P204-205）列入，本院更正不予計入</t>
  </si>
  <si>
    <t>原審卷六P212</t>
  </si>
  <si>
    <t>原審卷六P214</t>
  </si>
  <si>
    <t>原審卷六P216</t>
  </si>
  <si>
    <t>原審卷六P227</t>
  </si>
  <si>
    <t>原審卷六P241</t>
  </si>
  <si>
    <t>原審卷六P244</t>
  </si>
  <si>
    <t>原審卷六P249</t>
  </si>
  <si>
    <t>原審卷六P269</t>
  </si>
  <si>
    <t>原審卷六P284</t>
  </si>
  <si>
    <t>原審卷六P294</t>
  </si>
  <si>
    <t>原審卷六P295</t>
  </si>
  <si>
    <t>原審卷六P318</t>
  </si>
  <si>
    <t>原審卷六P321</t>
  </si>
  <si>
    <t>原審卷六P339</t>
  </si>
  <si>
    <t>原審卷六P350</t>
  </si>
  <si>
    <t>原審卷六P362</t>
  </si>
  <si>
    <t>原審卷六P367</t>
  </si>
  <si>
    <t>102/09/09被告另誤將錯帳沖正之金額5萬3仟元(1筆)及1萬6仟元(5筆)列入，本院更正不予計入（原審卷六P366-367）</t>
  </si>
  <si>
    <t>原審卷六P378</t>
  </si>
  <si>
    <t>原審卷六P384</t>
  </si>
  <si>
    <t>原審卷六P385</t>
  </si>
  <si>
    <t>原審卷六P386</t>
  </si>
  <si>
    <t>原審卷六P389</t>
  </si>
  <si>
    <t>原審卷六P390</t>
  </si>
  <si>
    <t>原審卷七P53</t>
  </si>
  <si>
    <t>原審卷七P425</t>
  </si>
  <si>
    <t>實際匯款金額</t>
    <phoneticPr fontId="2" type="noConversion"/>
  </si>
  <si>
    <t>約定投資本金(註2)</t>
    <phoneticPr fontId="2" type="noConversion"/>
  </si>
  <si>
    <t>協議書及本票
（註3）</t>
    <phoneticPr fontId="2" type="noConversion"/>
  </si>
  <si>
    <t>原審卷六P115</t>
  </si>
  <si>
    <t>原審卷六P186</t>
  </si>
  <si>
    <t>原審卷六P198</t>
  </si>
  <si>
    <t>約定投資本金(註5)</t>
    <phoneticPr fontId="2" type="noConversion"/>
  </si>
  <si>
    <t>月利率
(註1)</t>
    <phoneticPr fontId="2" type="noConversion"/>
  </si>
  <si>
    <t>原審卷六P196</t>
  </si>
  <si>
    <t>原審卷六P200</t>
  </si>
  <si>
    <t>原審卷六P204</t>
  </si>
  <si>
    <t>原審卷六P392</t>
  </si>
  <si>
    <t>原審卷六P485</t>
  </si>
  <si>
    <t>原審卷七P51</t>
  </si>
  <si>
    <t>實際匯款金額</t>
    <phoneticPr fontId="2" type="noConversion"/>
  </si>
  <si>
    <t>B11P40、p41、
原審卷六P188</t>
  </si>
  <si>
    <t>約定投資本金(註2)</t>
    <phoneticPr fontId="2" type="noConversion"/>
  </si>
  <si>
    <t>B11P44、
原審卷六P237</t>
  </si>
  <si>
    <t>B11P44、B5P45、
原審卷六P239</t>
  </si>
  <si>
    <t>實際匯款金額</t>
    <phoneticPr fontId="2" type="noConversion"/>
  </si>
  <si>
    <t>約定投資本金(註3)</t>
    <phoneticPr fontId="2" type="noConversion"/>
  </si>
  <si>
    <t>B5P47、
原審卷六P187</t>
  </si>
  <si>
    <t>約定投資本金(註1)</t>
    <phoneticPr fontId="2" type="noConversion"/>
  </si>
  <si>
    <t>告訴人楊阿粉證稱係張秋玟替蔡惠娟先行還本100萬元（原審卷四P217、P220）</t>
  </si>
  <si>
    <t>原審卷四P395</t>
  </si>
  <si>
    <t>原審卷六P13</t>
  </si>
  <si>
    <t>原審卷六P481</t>
  </si>
  <si>
    <t>原審卷七P415</t>
  </si>
  <si>
    <t>被告蔡惠娟主張係匯還積欠告訴人之還款（原審卷七P379）</t>
  </si>
  <si>
    <t>約定投資本金(3)</t>
    <phoneticPr fontId="2" type="noConversion"/>
  </si>
  <si>
    <t>原審卷五P288</t>
  </si>
  <si>
    <t>原審卷五P289</t>
  </si>
  <si>
    <t>原審卷五P319</t>
  </si>
  <si>
    <t>原審卷五P291</t>
  </si>
  <si>
    <t>原審卷五P320</t>
  </si>
  <si>
    <t>原審卷五P292</t>
  </si>
  <si>
    <t>原審卷五P320-321</t>
  </si>
  <si>
    <t>原審卷五P322</t>
  </si>
  <si>
    <t>原審卷五P322-323</t>
  </si>
  <si>
    <t>原審卷五P293</t>
  </si>
  <si>
    <t>原審卷五P323-324</t>
  </si>
  <si>
    <t>原審卷五P297</t>
  </si>
  <si>
    <t>原審卷五P324-325</t>
  </si>
  <si>
    <t>原審卷五P325-326</t>
  </si>
  <si>
    <t>A10P284、
原審卷五P320</t>
  </si>
  <si>
    <t>A10P286反、
原審卷五P293</t>
  </si>
  <si>
    <t>A10P287、
原審卷五P293</t>
  </si>
  <si>
    <t>A10P288、
原審卷五P297</t>
  </si>
  <si>
    <t>A10P289、
原審卷五P298</t>
  </si>
  <si>
    <t>A10P292反、
原審卷五P299</t>
  </si>
  <si>
    <t>A10P296、
原審卷五P301</t>
  </si>
  <si>
    <t>A10P298、
原審卷五P301</t>
  </si>
  <si>
    <t>A10P300、
原審卷五P301</t>
  </si>
  <si>
    <t>A10P303、
原審卷五P303</t>
  </si>
  <si>
    <t>A10P304、
原審卷五P303</t>
  </si>
  <si>
    <t>A10P305、
原審卷五P303</t>
  </si>
  <si>
    <t>A10P306、
原審卷五P303</t>
  </si>
  <si>
    <t>A10P309、
原審卷五P305</t>
  </si>
  <si>
    <t>A10P326、
原審卷五P307</t>
  </si>
  <si>
    <t>A10P330、
原審卷五P309</t>
  </si>
  <si>
    <t>A10P334、
原審卷五P309</t>
  </si>
  <si>
    <t>A10P342、
原審卷五P311</t>
  </si>
  <si>
    <t>1.被告蔡惠娟107.12.20刑事準備書狀所整理之「附表50」漏載；
2.另告訴人107.12.20及107.12. 25刑事陳報狀所列之「2017/11/9 3000元」款項（原審卷五P286、卷六P394），惟未見相關憑證佐證，且被告整理之匯回金額中亦未見該筆款項（原審卷六P77），故不予計入，併此敘明。</t>
  </si>
  <si>
    <t>由告訴人之證述(B7P28)及所提出之簡訊內容（原審卷五P319-354），可證告訴人未曾取回本金。惟因投資到期再行轉投資之部分，因再投資部分已另行計入犯罪所得額中，故原始投資部分應視為投資到期後返還本金（見上開編號25「備註」欄之說明）。</t>
  </si>
  <si>
    <t>實際匯款金額</t>
    <phoneticPr fontId="2" type="noConversion"/>
  </si>
  <si>
    <t>約定投資本金(註1)</t>
    <phoneticPr fontId="2" type="noConversion"/>
  </si>
  <si>
    <t>告訴人107.09.11刑事陳報狀所附「告證3」雖載該筆係本金之返還（見原審卷三P190 ），惟經查該款項為規律性之支付【如103/6/2（編號88）、07/03（編號96）、08/02(編號107)、09/02（編號116）等】，性質上應係利息，告訴人前開主張應係誤認，併此敘明。</t>
  </si>
  <si>
    <t>告訴人107.09.11刑事陳報狀所附「告證3」雖載該筆係本金之返還（見原審卷三P191 ），惟經查該款項為規律性之支付【如103/6/2（編號88）、07/03（編號96）、08/02(編號107)、09/02（編號116）、11/03（編號136）等】，性質上應係利息，告訴人前開主張應係誤認，併此敘明。</t>
  </si>
  <si>
    <t>告訴人107.09.11刑事陳報狀所附「告證3」雖載該筆係本金之返還（見原審卷三P192 ），惟經查該款項為規律性之支付【如104/3/11（編號159）、04/18（編號160）、05/18(編號161)等】，性質上應係利息，告訴人前開主張應係誤認，併此敘明。</t>
  </si>
  <si>
    <t>原審卷七P427</t>
  </si>
  <si>
    <t>張文玲另提出自101. 04.13至102.09.06間由張文玲先匯款予林明震，再由林明震代為向蔡惠娟進行投資之部分（原審卷七P333、P463-473），惟自前開存摺明細僅能認定告訴人張文玲曾將部分款項交付林明震之事實，至於林明震係於何時日將該部分款項匯入蔡惠娟帳戶則無法證明；再者，縱使告訴人林明震確有將上開告訴人張文玲轉交予其之款項再行轉入被告蔡惠娟帳戶，則該部分自已計入附表3-1「告訴人林明震給付被告蔡惠娟之資金匯整表」明細中（如張文玲於101.04.13、101.04.24、102.09.06匯款予林明震，再由林明震轉匯予蔡惠娟之部分，均已計入附表3-1編號21、26、314中），故該部分本表不再重複列示，以免重複計算，併此敘明。</t>
  </si>
  <si>
    <t>實際匯款金額</t>
    <phoneticPr fontId="2" type="noConversion"/>
  </si>
  <si>
    <t>約定投資本金(註2)</t>
    <phoneticPr fontId="2" type="noConversion"/>
  </si>
  <si>
    <t>備註</t>
    <phoneticPr fontId="2" type="noConversion"/>
  </si>
  <si>
    <t>(按告訴人整理之明細，係於103/01/06返還5萬元本金(原審卷三P73))</t>
  </si>
  <si>
    <t>依告訴人整理之內容，係附表12-1編號9本金5萬元之返還金額(原審卷三P73)</t>
  </si>
  <si>
    <t>原審卷四P397</t>
  </si>
  <si>
    <t>原審卷七P429</t>
  </si>
  <si>
    <t>原審卷四P399</t>
  </si>
  <si>
    <t>被告蔡惠娟於本院進行審理前，就投資人匯入與被告已匯出予投資人本利之差額，按年利率5%設算並支付一個月利息（原審卷四P391）</t>
  </si>
  <si>
    <t>原審卷六P483</t>
  </si>
  <si>
    <t>原審卷七P423</t>
  </si>
  <si>
    <t>實際匯款金額</t>
    <phoneticPr fontId="2" type="noConversion"/>
  </si>
  <si>
    <t>約定(註3)投資本金</t>
    <phoneticPr fontId="2" type="noConversion"/>
  </si>
  <si>
    <t>本票
(原審卷三P66)</t>
  </si>
  <si>
    <t>依告訴人107.06.13刑事陳述意見狀，係投資本金之匯回（原審卷一P383）</t>
  </si>
  <si>
    <t>原審卷五P175</t>
  </si>
  <si>
    <t>原審卷六P15</t>
  </si>
  <si>
    <t>原審卷六P487</t>
  </si>
  <si>
    <t>備註</t>
    <phoneticPr fontId="2" type="noConversion"/>
  </si>
  <si>
    <t>原審卷六P17</t>
  </si>
  <si>
    <t>原審卷七P421</t>
  </si>
  <si>
    <t>約定投資本金(註1)</t>
    <phoneticPr fontId="2" type="noConversion"/>
  </si>
  <si>
    <t>原審卷四P401</t>
  </si>
  <si>
    <t>本票
（A4P204）
約定書
（原審卷三P55）</t>
  </si>
  <si>
    <t>原審卷三P59</t>
    <phoneticPr fontId="2" type="noConversion"/>
  </si>
  <si>
    <t>被告將告訴人103/ 08/19所投資(即附表18-1編號3)之部分本金40萬元匯回（原審卷三P53、P59）</t>
  </si>
  <si>
    <t>備註</t>
    <phoneticPr fontId="2" type="noConversion"/>
  </si>
  <si>
    <t>實際匯款金額</t>
    <phoneticPr fontId="2" type="noConversion"/>
  </si>
  <si>
    <t>約定投資本金</t>
    <phoneticPr fontId="2" type="noConversion"/>
  </si>
  <si>
    <t>實際匯款金額</t>
    <phoneticPr fontId="2" type="noConversion"/>
  </si>
  <si>
    <t>備註</t>
    <phoneticPr fontId="2" type="noConversion"/>
  </si>
  <si>
    <t>實際匯款金額</t>
    <phoneticPr fontId="2" type="noConversion"/>
  </si>
  <si>
    <t>約定投資本金(註)</t>
    <phoneticPr fontId="2" type="noConversion"/>
  </si>
  <si>
    <t>￭104年03月01日:
蔡惠娟：「2/2的40（1.4）入新光銀，這筆40和60在三月開始合併紀錄在每月20號100...」
（原審卷三P118）</t>
  </si>
  <si>
    <t>￭104年03月10日:
蔡惠娟：「11號100（3.5）入，提早一天，因明天案子多比較忙，今先處理」（原審卷三P120）</t>
  </si>
  <si>
    <t>￭104年03月13日:
蔡惠娟：「13號90（3.5）入」
（原審卷三P117）</t>
  </si>
  <si>
    <t>￭104年03月19日:
蔡惠娟：「20號100（3.5）入」
（原審卷三P117）</t>
  </si>
  <si>
    <t>￭104年03月25日:
蔡惠娟：「26號300（13.5）入...」
（原審卷三P117）</t>
  </si>
  <si>
    <t>￭104年04月10日:
蔡惠娟：「11號100（3.5）入」
（原審卷三P118）</t>
  </si>
  <si>
    <t>￭104年04月13日:
蔡惠娟：「13號90（3.5）入」
（原審卷三P118）</t>
  </si>
  <si>
    <t>￭104年05月12日:
蔡惠娟：「13號90（3.5）入...」
（原審卷三P118）</t>
  </si>
  <si>
    <t>￭104年05月19日:
蔡惠娟：「剛要轉帳，跨行系統未連線，明再處理20號的100（3.5）..」
（原審卷三P120）</t>
  </si>
  <si>
    <t>￭104年05月26日:
蔡惠娟：「蘇菲：..李的部份入3&lt;含短期的&gt;。3萬當成平常業務零用金」
陳惠雯：「好，謝謝阿姐」
（原審卷一P313）</t>
  </si>
  <si>
    <t>￭104年06月05日:
蔡惠娟：「蘇菲：李晚點會接一個40短線的。明天順便把資料宅寄給妳。他處理好，我再轉2000給妳《接13天的案》。希望妳今天談得順利」
蔡惠娟：「李2000入，零花」
（原審卷三P122）</t>
  </si>
  <si>
    <t>￭104年06月08日:
蔡惠娟：「蘇菲：李接一個短線一個月內的。入3000到妳戶。下午再宅寄資料給妳。李代號我們用D代稱」
（原審卷三P123）</t>
  </si>
  <si>
    <t>￭104年06月10日:
蔡惠娟：「D今有接短期案，我等他確認額度再入給妳，又零用金可運用。明晚回台北，再宅寄資料...」
蔡惠娟：「1入」
（原審卷三P124）</t>
  </si>
  <si>
    <t>￭104年06月11日:
蔡惠娟：「11號100（3）入」
（原審卷三P124）</t>
  </si>
  <si>
    <t>￭104年06月12日:
蔡惠娟：「13號90（3）入」
（原審卷三P124）</t>
  </si>
  <si>
    <t>￭104年06月20日:
蔡惠娟：「20號100（3）入。這原排2，現維持3...」
（原審卷三P125）</t>
  </si>
  <si>
    <t>￭104年06月26日:
蔡惠娟：「...D的二筆短線和固定的，中午會入1.6給妳」
（原審卷三P125）</t>
  </si>
  <si>
    <t>￭104年06月26日:
蔡惠娟：「蘇菲：之前排案子，妳26號的300在這個月是恢復排收300（6），但現在妳已在我體系當幫手，我再月底這一週把這額度調配一下，收4給妳，300（12）讓妳生活無憂慮，但需要調動一下路線，妳配合一下我運作的時間和配案子，在下週完成收4的案子再入12...」(原審卷三P125)
￭104年07月02日:
蔡惠娟：「6/26號300的6入，還有一個6去收入再傳」（原審卷三P132）
￭104年07月03日:
蔡惠娟：「...300餘6已入」（原審卷三P132）</t>
  </si>
  <si>
    <t>￭104年07月19日:
蔡惠娟：「20號100（3）明中午入...」（原審卷三P133）</t>
  </si>
  <si>
    <t>￭104年07月27日:
陳惠雯：「...可以的話7/29前可否先幫我調回50萬，8月再幫我收回40，剩下100繼續RUN，下次見面再修改本票，這樣好嗎？謝謝姐姐」
蔡惠娟：「可以，50沒問題」
（原審卷三P134）</t>
  </si>
  <si>
    <t>按告訴人107.07.16刑事陳報狀（原審卷三P113）及左列簡訊內容，該50萬元係被告歸還「附表25-1」編號3之部分投資本金</t>
  </si>
  <si>
    <t>￭104年08月01日:
蔡惠娟：「補100（3）入...」（原審卷三P135）</t>
  </si>
  <si>
    <t>￭104年08月11日:
蔡惠娟：「11號100（3）入...」
（原審卷三P128）</t>
  </si>
  <si>
    <t>￭104年09月01日:
蔡惠娟：「...先入100（2）入，6+6再後續另入...」（原審卷三P129）
￭104年09月20日:
蔡惠娟：「8/20的2在9/1入2」（原審卷三P131）</t>
  </si>
  <si>
    <t>￭104年09月11日:
蔡惠娟：「11號100（2）入...」
（原審卷三P129）</t>
  </si>
  <si>
    <t>￭104年09月20日:
蔡惠娟：「20號100（2）入...」
（原審卷三P131）</t>
  </si>
  <si>
    <t>￭104年10月01日:
蔡惠娟：「63會如期收回，匯回給他...」（原審卷三P139）
￭104年10月02日:
蔡惠娟：「63轉入...」（原審卷三P139）</t>
  </si>
  <si>
    <t>實際匯款金額</t>
    <phoneticPr fontId="2" type="noConversion"/>
  </si>
  <si>
    <t>原審卷一P335</t>
  </si>
  <si>
    <t>按黃祥芬107. 05.20刑事陳述意見狀(二)所載，如「(註2)」所示之黃祥芬與蔡惠娟間資金往來，非本案蔡惠娟涉犯銀行法吸金之部分（原審卷一P287），故本院不予計入。</t>
  </si>
  <si>
    <t>依104年10月22日簡訊內容及附表26-1編號4，左列被告匯回金額係還本(原審卷一P335)</t>
  </si>
  <si>
    <t>1.被告蔡惠娟於本院進行審理期間，就投資人匯入與被告已匯出予投資人本利之差額，按年利率5%設算並支付利息（原審卷四P391）
2.告訴人黃祥芬108.5.10刑事陳報意見狀14漏列左列所示107.12.19之該筆匯款。</t>
  </si>
  <si>
    <t>實際匯款金額</t>
    <phoneticPr fontId="2" type="noConversion"/>
  </si>
  <si>
    <t>約定投資本金(註)</t>
    <phoneticPr fontId="2" type="noConversion"/>
  </si>
  <si>
    <t>約定投資本金(註)</t>
    <phoneticPr fontId="2" type="noConversion"/>
  </si>
  <si>
    <t>附表27-1：張秋政給付予被告蔡惠娟之資金匯整表</t>
    <phoneticPr fontId="19" type="noConversion"/>
  </si>
  <si>
    <t>附表27-2:被告蔡惠娟給付告訴人張秋政之資金匯整表</t>
    <phoneticPr fontId="19" type="noConversion"/>
  </si>
  <si>
    <t>附表28-2:被告蔡惠娟給付告訴人柯雅芬之資金匯整表</t>
    <phoneticPr fontId="2" type="noConversion"/>
  </si>
  <si>
    <t>實際匯款金額</t>
    <phoneticPr fontId="2" type="noConversion"/>
  </si>
  <si>
    <t>附表29-1：告訴人曹珮華給付予被告蔡惠娟之資金匯整表</t>
    <phoneticPr fontId="2" type="noConversion"/>
  </si>
  <si>
    <t>附表29-2:被告蔡惠娟給付告訴人曹珮華之資金匯整表</t>
    <phoneticPr fontId="2" type="noConversion"/>
  </si>
  <si>
    <t>備註</t>
    <phoneticPr fontId="2" type="noConversion"/>
  </si>
  <si>
    <t>其他證據：華南銀行台中分行匯款回條聯(109他2114卷一第197頁)</t>
    <phoneticPr fontId="2" type="noConversion"/>
  </si>
  <si>
    <t>附表30-1：告訴人江鈞綺給付予被告蔡惠娟之資金匯整表</t>
    <phoneticPr fontId="2" type="noConversion"/>
  </si>
  <si>
    <t>附表30-2:被告蔡惠娟給付告訴人江鈞綺之資金匯整表</t>
    <phoneticPr fontId="2" type="noConversion"/>
  </si>
  <si>
    <t>實際匯款金額</t>
    <phoneticPr fontId="2" type="noConversion"/>
  </si>
  <si>
    <t>備註</t>
    <phoneticPr fontId="2" type="noConversion"/>
  </si>
  <si>
    <t>附表31-1：柯棟樑給付予蔡惠娟之資金彙整表</t>
    <phoneticPr fontId="2" type="noConversion"/>
  </si>
  <si>
    <t>協議書記載之出資金額為50萬元，為期3個月</t>
    <phoneticPr fontId="2" type="noConversion"/>
  </si>
  <si>
    <t>本票（票號CR9340625）（發票日102/6/21)、金額60萬元   
109他2114卷二第697頁</t>
    <phoneticPr fontId="19" type="noConversion"/>
  </si>
  <si>
    <t>該3筆投資款，蔡惠娟簽立1紙日期101年10月16日之協議書給柯棟樑。協議書記載柯棟樑出資360萬元。</t>
    <phoneticPr fontId="2" type="noConversion"/>
  </si>
  <si>
    <t>附表31-2:被告蔡惠娟給付告訴人柯棟樑之資金匯整表</t>
    <phoneticPr fontId="2" type="noConversion"/>
  </si>
  <si>
    <t>附表32-1：告訴人黃慧珠給付予被告蔡惠娟之資金匯整表</t>
    <phoneticPr fontId="2" type="noConversion"/>
  </si>
  <si>
    <t>實際匯款金額</t>
    <phoneticPr fontId="2" type="noConversion"/>
  </si>
  <si>
    <t>約定投資本金(註1)</t>
    <phoneticPr fontId="2" type="noConversion"/>
  </si>
  <si>
    <t>附表32-2：被告蔡惠娟給付告訴人黃慧珠之資金匯整表</t>
    <phoneticPr fontId="2" type="noConversion"/>
  </si>
  <si>
    <t>實際匯款金額</t>
    <phoneticPr fontId="2" type="noConversion"/>
  </si>
  <si>
    <t>約定投資本金(註)</t>
    <phoneticPr fontId="2" type="noConversion"/>
  </si>
  <si>
    <t>備註</t>
    <phoneticPr fontId="2" type="noConversion"/>
  </si>
  <si>
    <t>附表33-1：告訴人吳敏嘉給付予被告蔡惠娟之資金匯整表</t>
    <phoneticPr fontId="2" type="noConversion"/>
  </si>
  <si>
    <t>註：「實際匯款金額」與「約定投資本金」欄間若有差異，係因告訴人投資款項時已依被告蔡惠娟之指示扣除第1個月之投資利息。</t>
    <phoneticPr fontId="2" type="noConversion"/>
  </si>
  <si>
    <t>註:「實際匯款金額」與「約定投資本金」欄間若有差異，係因告訴人投資款項時已依被告蔡惠娟之指示先扣除部分投資利息。</t>
    <phoneticPr fontId="2" type="noConversion"/>
  </si>
  <si>
    <t>附表34-1：告訴人周漢卿給付予被告蔡惠娟之資金匯整表</t>
    <phoneticPr fontId="2" type="noConversion"/>
  </si>
  <si>
    <t>備註</t>
    <phoneticPr fontId="2" type="noConversion"/>
  </si>
  <si>
    <t>附表34-2:被告蔡惠娟給付告訴人周漢卿之資金匯整表</t>
    <phoneticPr fontId="2" type="noConversion"/>
  </si>
  <si>
    <t>附表35-1：告訴人陳萱語(原名陳雅湞)給付予被告蔡惠娟之資金匯整表</t>
    <phoneticPr fontId="2" type="noConversion"/>
  </si>
  <si>
    <t>實際匯款金額</t>
    <phoneticPr fontId="2" type="noConversion"/>
  </si>
  <si>
    <t>備註</t>
    <phoneticPr fontId="2" type="noConversion"/>
  </si>
  <si>
    <t>附表35-2:被告蔡惠娟給付告訴人陳萱語(原名陳雅湞)之資金匯整表</t>
    <phoneticPr fontId="2" type="noConversion"/>
  </si>
  <si>
    <t>附表36-1：告訴人林恩源給付予被告蔡惠娟之資金匯整表</t>
    <phoneticPr fontId="2" type="noConversion"/>
  </si>
  <si>
    <t>約定投資本金</t>
    <phoneticPr fontId="2" type="noConversion"/>
  </si>
  <si>
    <t>備註</t>
    <phoneticPr fontId="2" type="noConversion"/>
  </si>
  <si>
    <t>約定投資本金(註)</t>
    <phoneticPr fontId="2" type="noConversion"/>
  </si>
  <si>
    <t>附表36-2:被告蔡惠娟給付告訴人林恩源之資金匯整表</t>
    <phoneticPr fontId="2" type="noConversion"/>
  </si>
  <si>
    <t>附表37-1：告訴人陳思帆給付予被告蔡惠娟之資金匯整表</t>
    <phoneticPr fontId="2" type="noConversion"/>
  </si>
  <si>
    <t>實際匯款金額</t>
    <phoneticPr fontId="2" type="noConversion"/>
  </si>
  <si>
    <t>編號14、15蔡惠
娟簽發約定書、
本票各1紙，金
額為300萬元，
109他2114卷一
第455、473頁</t>
    <phoneticPr fontId="2" type="noConversion"/>
  </si>
  <si>
    <t>附表37-2:被告蔡惠娟給付告訴人陳思帆之資金匯整表</t>
    <phoneticPr fontId="2" type="noConversion"/>
  </si>
  <si>
    <t>附表38-1：告訴人林宣彤給付予被告蔡惠娟之資金匯整表</t>
    <phoneticPr fontId="2" type="noConversion"/>
  </si>
  <si>
    <t>附表38-2:被告蔡惠娟給付告訴人林宣彤之資金匯整表</t>
    <phoneticPr fontId="2" type="noConversion"/>
  </si>
  <si>
    <t>附表39-1：告訴人趙友志給付予被告蔡惠娟之資金匯整表</t>
    <phoneticPr fontId="2" type="noConversion"/>
  </si>
  <si>
    <t>實際匯款金額</t>
    <phoneticPr fontId="2" type="noConversion"/>
  </si>
  <si>
    <t>備註</t>
    <phoneticPr fontId="2" type="noConversion"/>
  </si>
  <si>
    <t>附表39-2:被告蔡惠娟給付告訴人趙友志之資金匯整表</t>
    <phoneticPr fontId="2" type="noConversion"/>
  </si>
  <si>
    <t>附表40-1：告訴人王秀菊給付予被告蔡惠娟之資金匯整表</t>
    <phoneticPr fontId="2" type="noConversion"/>
  </si>
  <si>
    <t>附表40-2:被告蔡惠娟給付告訴人王秀菊之資金匯整表</t>
    <phoneticPr fontId="2" type="noConversion"/>
  </si>
  <si>
    <t>附表41-1：告訴人黃麗花給付予被告蔡惠娟之資金匯整表</t>
    <phoneticPr fontId="2" type="noConversion"/>
  </si>
  <si>
    <t>實際匯款金額</t>
    <phoneticPr fontId="2" type="noConversion"/>
  </si>
  <si>
    <t>附表41-2:被告蔡惠娟給付告訴人黃麗花之資金匯整表</t>
    <phoneticPr fontId="2" type="noConversion"/>
  </si>
  <si>
    <t>表1-1（2）徐英超(仍由張秋玟出名匯款)給付予被告蔡惠娟之資金匯整表</t>
    <phoneticPr fontId="2" type="noConversion"/>
  </si>
  <si>
    <t>表1-1(3)徐國超(仍由張秋玟出名匯款)給付予被告蔡惠娟之資金匯整表</t>
    <phoneticPr fontId="2" type="noConversion"/>
  </si>
  <si>
    <t>附表1-2(1)被告蔡惠娟匯款至張秋玟合庫東門分行帳號0060765812715帳戶之資金匯整表</t>
    <phoneticPr fontId="2" type="noConversion"/>
  </si>
  <si>
    <t>附表33-2:被告蔡惠娟給付告訴人吳敏嘉之資金匯整表</t>
    <phoneticPr fontId="2" type="noConversion"/>
  </si>
  <si>
    <t>原審卷七P381</t>
  </si>
  <si>
    <t>101/8/27</t>
    <phoneticPr fontId="2" type="noConversion"/>
  </si>
  <si>
    <t>共計</t>
    <phoneticPr fontId="2" type="noConversion"/>
  </si>
  <si>
    <t>張秋玟</t>
    <phoneticPr fontId="2" type="noConversion"/>
  </si>
  <si>
    <t>99/07/06~104/09/25</t>
    <phoneticPr fontId="2" type="noConversion"/>
  </si>
  <si>
    <t>附表1-1(註)</t>
    <phoneticPr fontId="2" type="noConversion"/>
  </si>
  <si>
    <t>104/04/25</t>
    <phoneticPr fontId="2" type="noConversion"/>
  </si>
  <si>
    <t>104/05/18</t>
    <phoneticPr fontId="2" type="noConversion"/>
  </si>
  <si>
    <t>起訴後匯款給各投資人之期間</t>
    <phoneticPr fontId="2" type="noConversion"/>
  </si>
  <si>
    <t>108年12月31日</t>
    <phoneticPr fontId="2" type="noConversion"/>
  </si>
  <si>
    <t>何慧君</t>
    <phoneticPr fontId="2" type="noConversion"/>
  </si>
  <si>
    <t>張雅芸</t>
    <phoneticPr fontId="2" type="noConversion"/>
  </si>
  <si>
    <t>黃慧珠</t>
    <phoneticPr fontId="2" type="noConversion"/>
  </si>
  <si>
    <t>109年6月11日</t>
    <phoneticPr fontId="2" type="noConversion"/>
  </si>
  <si>
    <t>劉素華</t>
    <phoneticPr fontId="2" type="noConversion"/>
  </si>
  <si>
    <t>楊阿粉</t>
    <phoneticPr fontId="2" type="noConversion"/>
  </si>
  <si>
    <t>109年6月15日</t>
    <phoneticPr fontId="2" type="noConversion"/>
  </si>
  <si>
    <t>林秀鴻</t>
    <phoneticPr fontId="2" type="noConversion"/>
  </si>
  <si>
    <t>陳思帆</t>
    <phoneticPr fontId="2" type="noConversion"/>
  </si>
  <si>
    <t>有成立和解(詳總表二之(1))</t>
  </si>
  <si>
    <t>有成立和解(詳總表二之(1))</t>
    <phoneticPr fontId="2" type="noConversion"/>
  </si>
  <si>
    <t>蔡惠娟華南銀行東湖分行帳戶交易明細，本院卷11第271頁</t>
  </si>
  <si>
    <t>蔡惠娟華南銀行東湖分行帳戶交易明細，本院卷11第272頁</t>
  </si>
  <si>
    <t>趙友志台新銀行淡水分行帳戶交易明細，本院卷11第348頁</t>
  </si>
  <si>
    <t>趙友志台新銀行淡水分行帳戶交易明細，本院卷11第349頁</t>
  </si>
  <si>
    <t>趙友志台新銀行淡水分行帳戶交易明細，本院卷11第350頁</t>
  </si>
  <si>
    <t>趙友志台新銀行淡水分行帳戶交易明細，本院卷11第351頁</t>
  </si>
  <si>
    <t>趙友志台新銀行淡水分行帳戶交易明細，本院卷11第352頁</t>
  </si>
  <si>
    <t>趙友志台新銀行淡水分行帳戶交易明細，本院卷11第353頁</t>
  </si>
  <si>
    <t>蔡惠娟華南銀行東湖分行帳戶交易明細，本院卷11第273頁</t>
  </si>
  <si>
    <t>蔡惠娟華南銀行東湖分行帳戶交易明細，本院卷11第274頁</t>
  </si>
  <si>
    <t>蔡惠娟華南銀行東湖分行帳戶交易明細，本院卷11第276頁</t>
  </si>
  <si>
    <t>蔡惠娟華南銀行東湖分行帳戶交易明細，本院卷11第277頁</t>
  </si>
  <si>
    <t>蔡惠娟華南銀行東湖分行帳戶交易明細，本院卷11第278頁</t>
  </si>
  <si>
    <t>趙友志台新銀行淡水分行帳戶交易明細，本院卷11第354頁</t>
  </si>
  <si>
    <t>趙友志台新銀行淡水分行帳戶交易明細，本院卷11第355頁</t>
  </si>
  <si>
    <t>林宣彤(林純琍)中國信託新莊分行帳戶交易明細，本院卷12第59頁</t>
  </si>
  <si>
    <t>林宣彤(林純琍)中國信託新莊分行帳戶交易明細，本院卷12第60頁</t>
  </si>
  <si>
    <t>林宣彤(林純琍)中國信託新莊分行帳戶交易明細，本院卷12第61頁</t>
  </si>
  <si>
    <t>林宣彤(林純琍)中國信託新莊分行帳戶交易明細，本院卷12第62頁</t>
  </si>
  <si>
    <t>林宣彤(林純琍)中國信託新莊分行帳戶交易明細，本院卷12第63頁</t>
  </si>
  <si>
    <t>林宣彤(林純琍)中國信託新莊分行帳戶交易明細，本院卷12第62頁</t>
    <phoneticPr fontId="2" type="noConversion"/>
  </si>
  <si>
    <t>A10卷第66頁</t>
    <phoneticPr fontId="2" type="noConversion"/>
  </si>
  <si>
    <t xml:space="preserve">月息10,000/本金500,000
</t>
    <phoneticPr fontId="2" type="noConversion"/>
  </si>
  <si>
    <t>A10卷第66頁反面</t>
    <phoneticPr fontId="2" type="noConversion"/>
  </si>
  <si>
    <t xml:space="preserve">月息2,000/本金100,000
</t>
    <phoneticPr fontId="2" type="noConversion"/>
  </si>
  <si>
    <t xml:space="preserve">月息20,000/本金1,000,000
</t>
    <phoneticPr fontId="2" type="noConversion"/>
  </si>
  <si>
    <t>A10卷第71頁</t>
    <phoneticPr fontId="2" type="noConversion"/>
  </si>
  <si>
    <t>計算</t>
    <phoneticPr fontId="2" type="noConversion"/>
  </si>
  <si>
    <t>蔡惠娟華南銀行東湖分行帳戶明細，本院卷11第273頁</t>
    <phoneticPr fontId="2" type="noConversion"/>
  </si>
  <si>
    <t>800000(本金776000+當月利息24000)</t>
    <phoneticPr fontId="2" type="noConversion"/>
  </si>
  <si>
    <t>800000(匯出790000+當月應收部分利息10000)</t>
    <phoneticPr fontId="2" type="noConversion"/>
  </si>
  <si>
    <t>周漢卿合作金庫精武分行帳戶交易明細，本院卷11第319頁</t>
  </si>
  <si>
    <t>周漢卿合作金庫精武分行帳戶交易明細，本院卷11第320頁</t>
  </si>
  <si>
    <t>周漢卿合作金庫精武分行帳戶交易明細，本院卷11第321頁</t>
  </si>
  <si>
    <t>A10卷第259頁</t>
    <phoneticPr fontId="2" type="noConversion"/>
  </si>
  <si>
    <t>A10卷第264頁</t>
    <phoneticPr fontId="2" type="noConversion"/>
  </si>
  <si>
    <t>A10卷第272頁</t>
    <phoneticPr fontId="2" type="noConversion"/>
  </si>
  <si>
    <t xml:space="preserve">月息2000/本金100000
</t>
    <phoneticPr fontId="2" type="noConversion"/>
  </si>
  <si>
    <t xml:space="preserve">月息10000/本金500000
</t>
    <phoneticPr fontId="2" type="noConversion"/>
  </si>
  <si>
    <t>A10卷第259頁反面</t>
    <phoneticPr fontId="2" type="noConversion"/>
  </si>
  <si>
    <t xml:space="preserve">月息4000/本金200000
</t>
    <phoneticPr fontId="2" type="noConversion"/>
  </si>
  <si>
    <t>吳敏嘉華南銀行台中分行帳戶交易明細，本院卷13第199頁</t>
  </si>
  <si>
    <t>吳敏嘉華南銀行台中分行帳戶交易明細，本院卷13第200頁</t>
  </si>
  <si>
    <t>吳敏嘉華南銀行台中分行帳戶交易明細，本院卷13第201頁</t>
  </si>
  <si>
    <t>吳敏嘉華南銀行台中分行帳戶交易明細，本院卷13第202頁</t>
  </si>
  <si>
    <t>吳敏嘉華南銀行台中分行帳戶交易明細，本院卷13第203頁</t>
  </si>
  <si>
    <t>吳敏嘉華南銀行台中分行帳戶交易明細，本院卷13第204頁</t>
  </si>
  <si>
    <t>A10卷第247頁反面</t>
    <phoneticPr fontId="2" type="noConversion"/>
  </si>
  <si>
    <t>A10卷第244頁反面</t>
    <phoneticPr fontId="2" type="noConversion"/>
  </si>
  <si>
    <t>A10卷第250頁</t>
    <phoneticPr fontId="2" type="noConversion"/>
  </si>
  <si>
    <t>A10卷第249頁</t>
    <phoneticPr fontId="2" type="noConversion"/>
  </si>
  <si>
    <t>A10卷第250頁反面</t>
    <phoneticPr fontId="2" type="noConversion"/>
  </si>
  <si>
    <t>其他證據：吳敏嘉華南銀行台中分行帳戶交易明細，本院卷13第199頁</t>
  </si>
  <si>
    <t>其他證據：吳敏嘉華南銀行台中分行帳戶交易明細，本院卷13第200頁</t>
  </si>
  <si>
    <t>蔡惠娟台北富邦東湖分行帳戶交易明細，本院卷7第171頁</t>
  </si>
  <si>
    <t>蔡惠娟台北富邦東湖分行帳戶交易明細，本院卷7第175頁</t>
  </si>
  <si>
    <t>蔡惠娟台北富邦東湖分行帳戶交易明細，本院卷7第176頁</t>
  </si>
  <si>
    <t>蔡惠娟台北富邦東湖分行帳戶交易明細，本院卷7第177頁</t>
  </si>
  <si>
    <t>蔡惠娟台北富邦東湖分行帳戶交易明細，本院卷7第178頁</t>
  </si>
  <si>
    <t>蔡惠娟台北富邦東湖分行帳戶交易明細，本院卷7第180頁</t>
  </si>
  <si>
    <t>蔡惠娟台北富邦東湖分行帳戶交易明細，本院卷7第181頁</t>
  </si>
  <si>
    <t>蔡惠娟台北富邦東湖分行帳戶交易明細，本院卷7第182頁</t>
  </si>
  <si>
    <t>蔡惠娟台北富邦東湖分行帳戶交易明細，本院卷7第185頁</t>
  </si>
  <si>
    <t>蔡惠娟台北富邦東湖分行帳戶交易明細，本院卷7第186頁</t>
  </si>
  <si>
    <t>匯款時已依蔡惠娟指示扣除3個月之利息380,000元(註2)</t>
  </si>
  <si>
    <t>本院卷6第152頁</t>
  </si>
  <si>
    <t>本院卷6第186頁</t>
  </si>
  <si>
    <t>蔡惠娟手寫資料，本院卷10第317頁</t>
  </si>
  <si>
    <t>計算</t>
    <phoneticPr fontId="2" type="noConversion"/>
  </si>
  <si>
    <t>3700/185000</t>
    <phoneticPr fontId="2" type="noConversion"/>
  </si>
  <si>
    <t>42000/1400000</t>
    <phoneticPr fontId="2" type="noConversion"/>
  </si>
  <si>
    <t>9700/485000</t>
    <phoneticPr fontId="2" type="noConversion"/>
  </si>
  <si>
    <t>3900/195000</t>
    <phoneticPr fontId="2" type="noConversion"/>
  </si>
  <si>
    <t>3480/174000</t>
    <phoneticPr fontId="2" type="noConversion"/>
  </si>
  <si>
    <t>4040/202000</t>
    <phoneticPr fontId="2" type="noConversion"/>
  </si>
  <si>
    <t>6000/300000</t>
    <phoneticPr fontId="2" type="noConversion"/>
  </si>
  <si>
    <t>5820/291000</t>
    <phoneticPr fontId="2" type="noConversion"/>
  </si>
  <si>
    <t>1880/94000</t>
    <phoneticPr fontId="2" type="noConversion"/>
  </si>
  <si>
    <t>3720/186000</t>
    <phoneticPr fontId="2" type="noConversion"/>
  </si>
  <si>
    <t>1920/96000</t>
    <phoneticPr fontId="2" type="noConversion"/>
  </si>
  <si>
    <t>1900/95000</t>
    <phoneticPr fontId="2" type="noConversion"/>
  </si>
  <si>
    <t>3800/190000</t>
    <phoneticPr fontId="2" type="noConversion"/>
  </si>
  <si>
    <t>5760/288000</t>
    <phoneticPr fontId="2" type="noConversion"/>
  </si>
  <si>
    <t>1700/85000</t>
    <phoneticPr fontId="2" type="noConversion"/>
  </si>
  <si>
    <t>2000/100000</t>
    <phoneticPr fontId="2" type="noConversion"/>
  </si>
  <si>
    <t>20000/1000000</t>
    <phoneticPr fontId="2" type="noConversion"/>
  </si>
  <si>
    <t>1780/89000</t>
    <phoneticPr fontId="2" type="noConversion"/>
  </si>
  <si>
    <t>9500/475000</t>
    <phoneticPr fontId="2" type="noConversion"/>
  </si>
  <si>
    <t>附表28-1：告訴人柯雅芬給付予被告蔡惠娟之資金匯整表</t>
    <phoneticPr fontId="2" type="noConversion"/>
  </si>
  <si>
    <t>附表26-2：被告蔡惠娟給付告訴人黃祥芬之資金匯整表</t>
    <phoneticPr fontId="2" type="noConversion"/>
  </si>
  <si>
    <t>預扣兩個月：
(1/19-3/19)
=60,000/
1,000,000/2
前三個月：=35,000/
1,000,000
再之後月份：
=30,000/
1,000,000
或
=20,000/
1,000,000</t>
    <phoneticPr fontId="2" type="noConversion"/>
  </si>
  <si>
    <t>預扣一個月：
=34,000/
1,000,000
之後三個月：=35,000/
1,000,000
再之後月份：
=30,000/
1,000,000
或
=20,000/
1,000,000</t>
    <phoneticPr fontId="2" type="noConversion"/>
  </si>
  <si>
    <t>預扣一個月：
=35,000/
900,000
之後三個月：=35,000/
900,000
再之後月份：
=30,000/
900,000
或
=20,000/
900,000</t>
    <phoneticPr fontId="2" type="noConversion"/>
  </si>
  <si>
    <t>預扣一個月：
4.5%
之後三個月：
4.5%
再之後月份：
4.0%</t>
    <phoneticPr fontId="2" type="noConversion"/>
  </si>
  <si>
    <t>預扣一個月：
=135,000/
3,000,000
之後三個月：=135,000/
3,000,000
再之後月份：
=120,000/
3,000,000</t>
    <phoneticPr fontId="2" type="noConversion"/>
  </si>
  <si>
    <t>本票
(A4P347)
約定書
(A4P349)</t>
    <phoneticPr fontId="2" type="noConversion"/>
  </si>
  <si>
    <t>本票
(A4P346)
約定書
(A4P350)</t>
    <phoneticPr fontId="2" type="noConversion"/>
  </si>
  <si>
    <r>
      <rPr>
        <b/>
        <sz val="10"/>
        <color theme="1"/>
        <rFont val="標楷體"/>
        <family val="4"/>
        <charset val="136"/>
      </rPr>
      <t xml:space="preserve">￭104年03月20日：
</t>
    </r>
    <r>
      <rPr>
        <sz val="10"/>
        <color theme="1"/>
        <rFont val="標楷體"/>
        <family val="4"/>
        <charset val="136"/>
      </rPr>
      <t xml:space="preserve">蔡惠娟：「有短線36天案，5*16（-3000*16），可以賺短線，參考一下」
林清輝：「我算一下。晚一點回妳。人在外面」
</t>
    </r>
    <r>
      <rPr>
        <b/>
        <sz val="10"/>
        <color theme="1"/>
        <rFont val="標楷體"/>
        <family val="4"/>
        <charset val="136"/>
      </rPr>
      <t xml:space="preserve">￭104年03月21日：
</t>
    </r>
    <r>
      <rPr>
        <sz val="10"/>
        <color theme="1"/>
        <rFont val="標楷體"/>
        <family val="4"/>
        <charset val="136"/>
      </rPr>
      <t>蔡惠娟：「小額5可接？」
林清輝：「jenny姐。我可進2組！…」</t>
    </r>
    <phoneticPr fontId="2" type="noConversion"/>
  </si>
  <si>
    <t>首月：
=30,000/
500,000
其他：
=10,000/
500,000</t>
    <phoneticPr fontId="2" type="noConversion"/>
  </si>
  <si>
    <t>首月：
=24,000/
400,000
其他：
=8,000/
400,000</t>
    <phoneticPr fontId="2" type="noConversion"/>
  </si>
  <si>
    <t>A16P59
(告證21-1)</t>
    <phoneticPr fontId="2" type="noConversion"/>
  </si>
  <si>
    <t>A16P60-61
(告證21-2)
(告證21-3)</t>
    <phoneticPr fontId="2" type="noConversion"/>
  </si>
  <si>
    <t>星展銀行新莊分行取款暨匯款申請書代傳票本院卷5第35頁</t>
  </si>
  <si>
    <t>星展銀行新莊分行取款暨匯款申請書代傳票本院卷5第37頁</t>
  </si>
  <si>
    <t>=25,000/
600,000
(1至3月)</t>
    <phoneticPr fontId="2" type="noConversion"/>
  </si>
  <si>
    <t>=20,000/
600,000
(4至6月)</t>
    <phoneticPr fontId="2" type="noConversion"/>
  </si>
  <si>
    <t>(6個月後)</t>
    <phoneticPr fontId="2" type="noConversion"/>
  </si>
  <si>
    <r>
      <rPr>
        <b/>
        <sz val="10"/>
        <color theme="1"/>
        <rFont val="標楷體"/>
        <family val="4"/>
        <charset val="136"/>
      </rPr>
      <t>￭103年10月28日：</t>
    </r>
    <r>
      <rPr>
        <sz val="10"/>
        <color theme="1"/>
        <rFont val="標楷體"/>
        <family val="4"/>
        <charset val="136"/>
      </rPr>
      <t xml:space="preserve">
林淑玲：「Jenny姊 ：我11/3會有錢進來，我要再放100萬在你那邊，到時候合約要怎麽拿呢？我知道我兩個妹妹,好像跟慧君約明天拿新的合約吧！」
￭103年10月31日：
蔡惠娟：「98已收到」</t>
    </r>
    <phoneticPr fontId="2" type="noConversion"/>
  </si>
  <si>
    <r>
      <rPr>
        <b/>
        <sz val="10"/>
        <color theme="1"/>
        <rFont val="標楷體"/>
        <family val="4"/>
        <charset val="136"/>
      </rPr>
      <t>￭103年11月03日：</t>
    </r>
    <r>
      <rPr>
        <sz val="10"/>
        <color theme="1"/>
        <rFont val="標楷體"/>
        <family val="4"/>
        <charset val="136"/>
      </rPr>
      <t xml:space="preserve">
林淑玲：「Jenny姊：剛剛55.8已入，這個星期四或五資金會再進來，所以我的部分，短期的可以再入10組....」
蔡惠娟：「短期的10案，目前還有10*20組，其中10組妳週四或五接去，餘10組，我安排56-58天，每10（-8000），妳們核算可以接再告知」
林淑玲：「Jenny姊：我算一下，晚點再回覆你喔！謝謝」
</t>
    </r>
    <r>
      <rPr>
        <b/>
        <sz val="10"/>
        <color theme="1"/>
        <rFont val="標楷體"/>
        <family val="4"/>
        <charset val="136"/>
      </rPr>
      <t>￭103年11月05日：</t>
    </r>
    <r>
      <rPr>
        <sz val="10"/>
        <color theme="1"/>
        <rFont val="標楷體"/>
        <family val="4"/>
        <charset val="136"/>
      </rPr>
      <t xml:space="preserve">
蔡惠娟：「淑樺：除已接短期60外，10*20的200額度妳下週接，這是你個人接的，還是三人合著額度？如果妳個人接，我在台中還有其他的案子，要傳報給萍和琪？我先了解一下狀況」
林淑玲：「Jenny姊：謝謝你喔！10*20是我自己接的喔！入的金額是(1)入93+ (2)入92短期的沒錯吧！」
蔡惠娟：「金額正確。所以，我要把在台中的優案報給妳和萍琪？」
林淑玲：「都可以，妳方便處理就好」
</t>
    </r>
    <r>
      <rPr>
        <b/>
        <sz val="10"/>
        <color theme="1"/>
        <rFont val="標楷體"/>
        <family val="4"/>
        <charset val="136"/>
      </rPr>
      <t>￭103年11月10日：</t>
    </r>
    <r>
      <rPr>
        <sz val="10"/>
        <color theme="1"/>
        <rFont val="標楷體"/>
        <family val="4"/>
        <charset val="136"/>
      </rPr>
      <t xml:space="preserve">
林淑玲：「Jenny姊：我剛剛已入兩筆，一筆185是我的，另一筆54是我幫雅琪處理的，我有分開喔！...」</t>
    </r>
    <phoneticPr fontId="2" type="noConversion"/>
  </si>
  <si>
    <r>
      <rPr>
        <b/>
        <sz val="10"/>
        <color theme="1"/>
        <rFont val="標楷體"/>
        <family val="4"/>
        <charset val="136"/>
      </rPr>
      <t>￭103年12月02日</t>
    </r>
    <r>
      <rPr>
        <sz val="10"/>
        <color theme="1"/>
        <rFont val="標楷體"/>
        <family val="4"/>
        <charset val="136"/>
      </rPr>
      <t xml:space="preserve">：
蔡惠娟：「有5*18組，每5(-5000)63天回」、「另有10*8組(-8000*8)53天回」、「今天有代墊案，20*4組，40天收回20+8500&lt;後收&gt;，可報給萍琪參考。今天已傳三種類型的優案」
</t>
    </r>
    <r>
      <rPr>
        <b/>
        <sz val="10"/>
        <color theme="1"/>
        <rFont val="標楷體"/>
        <family val="4"/>
        <charset val="136"/>
      </rPr>
      <t>￭103年12月03日：</t>
    </r>
    <r>
      <rPr>
        <sz val="10"/>
        <color theme="1"/>
        <rFont val="標楷體"/>
        <family val="4"/>
        <charset val="136"/>
      </rPr>
      <t xml:space="preserve">
林淑玲：「Jenny姊：…我下星期錢進來，我要進5(-5000)63天回*4組，她們還不確定資金何時進來」
</t>
    </r>
    <r>
      <rPr>
        <b/>
        <sz val="10"/>
        <color theme="1"/>
        <rFont val="標楷體"/>
        <family val="4"/>
        <charset val="136"/>
      </rPr>
      <t>￭103年12月04日：</t>
    </r>
    <r>
      <rPr>
        <sz val="10"/>
        <color theme="1"/>
        <rFont val="標楷體"/>
        <family val="4"/>
        <charset val="136"/>
      </rPr>
      <t xml:space="preserve">
林淑玲：「Jenny姊：我下星期一才會進來，我要入的組數有調整喔！我要入5（-5000）63天回*6組，所以我要匯27沒錯吧！」
</t>
    </r>
    <phoneticPr fontId="2" type="noConversion"/>
  </si>
  <si>
    <r>
      <t xml:space="preserve">￭104年01月19日：
</t>
    </r>
    <r>
      <rPr>
        <sz val="10"/>
        <color theme="1"/>
        <rFont val="標楷體"/>
        <family val="4"/>
        <charset val="136"/>
      </rPr>
      <t>林淑玲：「Jenny姊：我剛剛已經匯20進去了」
蔡惠娟：「收到，紀錄樺19號20，二月份開始19號收1.2。...」</t>
    </r>
    <phoneticPr fontId="2" type="noConversion"/>
  </si>
  <si>
    <r>
      <rPr>
        <b/>
        <sz val="10"/>
        <color theme="1"/>
        <rFont val="標楷體"/>
        <family val="4"/>
        <charset val="136"/>
      </rPr>
      <t>￭103年9月30日：</t>
    </r>
    <r>
      <rPr>
        <sz val="10"/>
        <color theme="1"/>
        <rFont val="標楷體"/>
        <family val="4"/>
        <charset val="136"/>
      </rPr>
      <t xml:space="preserve">
林淑玲：「Jenny姊：剛剛已入98，林淑玲，國泰世華銀行（013），帳號：070-50-606883-3，不好意思，今天錢才進來，謝謝妳！」
蔡惠娟：「98已收到。上次見面，有說到妳說有偏名，可以告知，我以後就叫妳的偏名」
林淑玲：「Jenny姊：我的偏名叫淑樺喔！」</t>
    </r>
    <phoneticPr fontId="2" type="noConversion"/>
  </si>
  <si>
    <r>
      <rPr>
        <b/>
        <sz val="10"/>
        <color theme="1"/>
        <rFont val="標楷體"/>
        <family val="4"/>
        <charset val="136"/>
      </rPr>
      <t>￭103年10月31日：</t>
    </r>
    <r>
      <rPr>
        <sz val="10"/>
        <color theme="1"/>
        <rFont val="標楷體"/>
        <family val="4"/>
        <charset val="136"/>
      </rPr>
      <t xml:space="preserve">
林淑玲：「Jenny姊：我們短期合約的金額，可以分批進嗎？下星期一先入60，下星期五再入100，這樣OK嗎？」
蔡惠娟：「可以，我幫你們處理」
</t>
    </r>
    <r>
      <rPr>
        <b/>
        <sz val="10"/>
        <color theme="1"/>
        <rFont val="標楷體"/>
        <family val="4"/>
        <charset val="136"/>
      </rPr>
      <t>￭103年11月03日：</t>
    </r>
    <r>
      <rPr>
        <sz val="10"/>
        <color theme="1"/>
        <rFont val="標楷體"/>
        <family val="4"/>
        <charset val="136"/>
      </rPr>
      <t xml:space="preserve">
蔡惠娟：「淑樺：10*6（-7000*6）匯55.8。定在12/25前後收回&lt;短期的案子，收客戶回款，都在晚上一家一家去收，以實際作業為準，50天是我的大約估算，就是前後日期，先讓妳們知道一下&gt;。處理好再通知。加油」
林淑玲：「Jenny姊：剛剛55.8已入，這個星期四或五資金會再進來，所以我的部分，短期的可以再入10組....」</t>
    </r>
    <phoneticPr fontId="2" type="noConversion"/>
  </si>
  <si>
    <r>
      <rPr>
        <b/>
        <sz val="10"/>
        <color theme="1"/>
        <rFont val="標楷體"/>
        <family val="4"/>
        <charset val="136"/>
      </rPr>
      <t>￭103年11月10日：</t>
    </r>
    <r>
      <rPr>
        <sz val="10"/>
        <color theme="1"/>
        <rFont val="標楷體"/>
        <family val="4"/>
        <charset val="136"/>
      </rPr>
      <t xml:space="preserve">
林淑玲：「Jenny姊：我剛剛已入兩筆，一筆185是我的，另一筆54是我幫雅琪處理的，我有分開喔！...」</t>
    </r>
    <phoneticPr fontId="2" type="noConversion"/>
  </si>
  <si>
    <r>
      <rPr>
        <b/>
        <sz val="10"/>
        <color theme="1"/>
        <rFont val="標楷體"/>
        <family val="4"/>
        <charset val="136"/>
      </rPr>
      <t>￭103年11月11日：</t>
    </r>
    <r>
      <rPr>
        <sz val="10"/>
        <color theme="1"/>
        <rFont val="標楷體"/>
        <family val="4"/>
        <charset val="136"/>
      </rPr>
      <t xml:space="preserve">
蔡惠娟：「淑樺：…我這裡有20*12組代墊款案，先傳給你們，這12組，每20萬，每40天收1.5&lt;是後收，第40天收手續費1.5&gt;，但要做二輪，也就是在第40天收第一次手續費1.5，再運作40天就收回20+1.5，這些是我們體系內在運作的額度，先傳給你們，你們的時機剛好接軌到年關前期高峰潮，業務量會增，我能釋出分享給你們的空間較大，你們三姊妹再參考一下，能賺再儘早告訴我。幫傳給兩個妹妹」
￭103年11月12日：
林淑玲：「Jenny姊：20手續費1.5（後收型），40天2輪的案件，我可以3組，不過可能要再給我幾天的時間，我會盡快匯入，淑萍好像也要入」
蔡惠娟：「好的，淑萍來訊要3組。加油」</t>
    </r>
    <phoneticPr fontId="2" type="noConversion"/>
  </si>
  <si>
    <r>
      <rPr>
        <b/>
        <sz val="10"/>
        <color theme="1"/>
        <rFont val="標楷體"/>
        <family val="4"/>
        <charset val="136"/>
      </rPr>
      <t>￭103年11月20日：</t>
    </r>
    <r>
      <rPr>
        <sz val="10"/>
        <color theme="1"/>
        <rFont val="標楷體"/>
        <family val="4"/>
        <charset val="136"/>
      </rPr>
      <t xml:space="preserve">
蔡惠娟：「淑樺：我這裡有短線小額案，5*14組，每5（-2500）只做28天，這是我們內部作業的案子，很彈性運用，可以斟酌參考，但接這種案子，動作要快，妳再轉達給萍琪，賺點時間差」
林淑玲：「Jenny姊：5(-2500)，我2組，淑萍也2組，我們是入9.5嗎？我可以把我的2筆(60+9.5)和淑萍9.5，一起從我的帳戶轉給你嗎？」
蔡惠娟：「可以，這5*2+5*2，我記錄在樺和萍，到期收回，分別轉入樺琪帳戶頭。是今天處理？」
林淑玲：「Jenny姊：這3筆我會明天匯，一起從我的帳戶匯60+9.5+9.5＝79給你，我今天會先從網路設約定轉帳」
</t>
    </r>
    <phoneticPr fontId="2" type="noConversion"/>
  </si>
  <si>
    <r>
      <rPr>
        <b/>
        <sz val="10"/>
        <color theme="1"/>
        <rFont val="標楷體"/>
        <family val="4"/>
        <charset val="136"/>
      </rPr>
      <t>￭104年01月18日：</t>
    </r>
    <r>
      <rPr>
        <sz val="10"/>
        <color theme="1"/>
        <rFont val="標楷體"/>
        <family val="4"/>
        <charset val="136"/>
      </rPr>
      <t xml:space="preserve">
蔡惠娟：「淑樺：今有新洽辦增10*8組，後收6000，先傳報給你們，可以賺再盡早告知，你們接的後收案，我盡量都排到收五個月特優的。妳再傳報給弟妹知。清輝很幸運，財運佳，碰到年關最優案」
林淑玲：「Jenny姊：我有跟她們說，新增10*8組，不過她們好像沒有辦法再進了，我也沒辦法了，所以跟你說一下，感謝你！」
蔡惠娟：「這8組我會保留到28號」
</t>
    </r>
    <r>
      <rPr>
        <b/>
        <sz val="10"/>
        <color theme="1"/>
        <rFont val="標楷體"/>
        <family val="4"/>
        <charset val="136"/>
      </rPr>
      <t>￭104年02月02日：</t>
    </r>
    <r>
      <rPr>
        <sz val="10"/>
        <color theme="1"/>
        <rFont val="標楷體"/>
        <family val="4"/>
        <charset val="136"/>
      </rPr>
      <t xml:space="preserve">
林淑玲：「Jenny姊：我剛剛轉50給你了，後收型6000元。…」</t>
    </r>
    <phoneticPr fontId="2" type="noConversion"/>
  </si>
  <si>
    <r>
      <t xml:space="preserve">￭104年02月24日：
</t>
    </r>
    <r>
      <rPr>
        <sz val="10"/>
        <color theme="1"/>
        <rFont val="標楷體"/>
        <family val="4"/>
        <charset val="136"/>
      </rPr>
      <t>蔡惠娟：「淑樺：後收3入。還有額度來賺再告知，今天有10*12組，後收6000」
林淑玲：「Jenny姊：10*12組，後收6000，天數是30天嗎？」
蔡惠娟：「是每30天後收6000」
林淑玲：「Jenny姊：我可以入10*2組，不過要下星期一（3/2），才能匯給你，OK嗎？」
蔡惠娟：「OK」</t>
    </r>
    <phoneticPr fontId="2" type="noConversion"/>
  </si>
  <si>
    <r>
      <t xml:space="preserve">￭104年03月20日：
</t>
    </r>
    <r>
      <rPr>
        <sz val="10"/>
        <color theme="1"/>
        <rFont val="標楷體"/>
        <family val="4"/>
        <charset val="136"/>
      </rPr>
      <t>蔡惠娟：「有短線36天案，5*16組（-3000*16），可以賺短線，參考一下」
林淑玲：「我可以入5*2組，下星期二（3/24）轉給你，我是入2組，所以我是轉9.4給你嗎？」
蔡惠娟：「是的」</t>
    </r>
    <phoneticPr fontId="2" type="noConversion"/>
  </si>
  <si>
    <t>附表19-2：被告蔡惠娟給付告訴人朱慧泳之資金匯整表</t>
    <phoneticPr fontId="2" type="noConversion"/>
  </si>
  <si>
    <r>
      <t>本票
(A4P276)
約定書
(A4P278)</t>
    </r>
    <r>
      <rPr>
        <sz val="10"/>
        <color theme="1"/>
        <rFont val="Times New Roman"/>
        <family val="1"/>
      </rPr>
      <t/>
    </r>
    <phoneticPr fontId="2" type="noConversion"/>
  </si>
  <si>
    <t>本票
(A4P275)
約定書
(A4P277)</t>
    <phoneticPr fontId="2" type="noConversion"/>
  </si>
  <si>
    <t>首月：
=24,000/
800,000
其他：
=16,000/
800,000</t>
    <phoneticPr fontId="2" type="noConversion"/>
  </si>
  <si>
    <r>
      <rPr>
        <b/>
        <sz val="10"/>
        <color theme="1"/>
        <rFont val="標楷體"/>
        <family val="4"/>
        <charset val="136"/>
      </rPr>
      <t>￭104年2月6日:</t>
    </r>
    <r>
      <rPr>
        <sz val="10"/>
        <color theme="1"/>
        <rFont val="標楷體"/>
        <family val="4"/>
        <charset val="136"/>
      </rPr>
      <t xml:space="preserve">
蔡惠娟：「素華：6號100(2)入。妳固定的是6號100(2)，7號80(1.6)，有時會把這兩筆一起入3.6。19號50固定入(1)，27號150固定入(3)。新的二筆這個月才開始入息。去年一筆40本金已回。入的金額會有不同，持因前面給妳較優些，之後都是固定二分。...」</t>
    </r>
    <phoneticPr fontId="2" type="noConversion"/>
  </si>
  <si>
    <r>
      <rPr>
        <b/>
        <sz val="10"/>
        <color theme="1"/>
        <rFont val="標楷體"/>
        <family val="4"/>
        <charset val="136"/>
      </rPr>
      <t>￭103年09月01日：</t>
    </r>
    <r>
      <rPr>
        <sz val="10"/>
        <color theme="1"/>
        <rFont val="標楷體"/>
        <family val="4"/>
        <charset val="136"/>
      </rPr>
      <t xml:space="preserve">
蔡惠娟：「翔仁：有2個月的案子，可以排給你，你有多少額度可以處理？」
蕭翔仁：「Dear Jenny姐。目前有五萬。月中還有30萬！擺兩個月沒問題。…」
蔡惠娟：「翔仁：你先入5萬，月中再入30，在月中我排優的給你，你入5，我把案子留下來等你，到時候，我再一次轉息進去。你去設定語音轉帳較方便」
蕭翔仁：「…我明天再臨櫃設定一下約定轉帳帳戶可嗎」
</t>
    </r>
    <r>
      <rPr>
        <b/>
        <sz val="10"/>
        <color theme="1"/>
        <rFont val="標楷體"/>
        <family val="4"/>
        <charset val="136"/>
      </rPr>
      <t>￭103年09月02日：</t>
    </r>
    <r>
      <rPr>
        <sz val="10"/>
        <color theme="1"/>
        <rFont val="標楷體"/>
        <family val="4"/>
        <charset val="136"/>
      </rPr>
      <t xml:space="preserve">
蕭翔仁：「Dear Jenny姐：五萬已入。帳號末五碼09414，請查照！」
蔡惠娟：「收到。月中30入再一起排優的給你」</t>
    </r>
    <phoneticPr fontId="2" type="noConversion"/>
  </si>
  <si>
    <t>首月：=150,000/
5,000,000
其他：=100,000/
5,000,000</t>
    <phoneticPr fontId="2" type="noConversion"/>
  </si>
  <si>
    <t>首月：
=120,000/
4,000,000
其他：
=80,000/
4,000,000</t>
    <phoneticPr fontId="2" type="noConversion"/>
  </si>
  <si>
    <t>首月：=30,000/
600,000
其他：
=12,000/
600,000</t>
    <phoneticPr fontId="2" type="noConversion"/>
  </si>
  <si>
    <t>（註2）</t>
    <phoneticPr fontId="2" type="noConversion"/>
  </si>
  <si>
    <t>前5個月
7%
後7個月
3%</t>
    <phoneticPr fontId="2" type="noConversion"/>
  </si>
  <si>
    <t>首月:
=110,000/
4,000,000
其他:
=80,000/
4,000,000</t>
    <phoneticPr fontId="2" type="noConversion"/>
  </si>
  <si>
    <r>
      <t xml:space="preserve">￭103年01月:
</t>
    </r>
    <r>
      <rPr>
        <sz val="10"/>
        <color theme="1"/>
        <rFont val="標楷體"/>
        <family val="4"/>
        <charset val="136"/>
      </rPr>
      <t>蔡惠娟：「金盆：妳是有一筆20可以來賺紅包嗎？」
林金盆：「是Jenny姐姐」
蔡惠娟：「扣1.2，入18.8」
林金盆：「OK謝謝Jenny姐姐」</t>
    </r>
    <r>
      <rPr>
        <b/>
        <sz val="10"/>
        <color theme="1"/>
        <rFont val="標楷體"/>
        <family val="4"/>
        <charset val="136"/>
      </rPr>
      <t xml:space="preserve">
</t>
    </r>
    <r>
      <rPr>
        <sz val="10"/>
        <color theme="1"/>
        <rFont val="標楷體"/>
        <family val="4"/>
        <charset val="136"/>
      </rPr>
      <t>蔡惠娟：「金盆：20（-1.2），如果是30（-2），年關行情較優，妳自己斟酌核算喔。」
林金盆：「OK30 謝謝」</t>
    </r>
    <phoneticPr fontId="2" type="noConversion"/>
  </si>
  <si>
    <t>本票
（A4P132）
協議書
（A4P140)</t>
    <phoneticPr fontId="2" type="noConversion"/>
  </si>
  <si>
    <t>（註3）</t>
    <phoneticPr fontId="2" type="noConversion"/>
  </si>
  <si>
    <r>
      <rPr>
        <b/>
        <sz val="10"/>
        <color theme="1"/>
        <rFont val="標楷體"/>
        <family val="4"/>
        <charset val="136"/>
      </rPr>
      <t>￭102年11月21日：</t>
    </r>
    <r>
      <rPr>
        <sz val="10"/>
        <color theme="1"/>
        <rFont val="標楷體"/>
        <family val="4"/>
        <charset val="136"/>
      </rPr>
      <t xml:space="preserve">
蔡惠娟：「秀鴻：歡迎妳今天歸國，有好康的，Wendy叫我一定要報給妳，因為年關行情到了，可以收較優，有50*5組，可以收年關行情五分，只有前四個月收五分，之後就恢復一般收1.5分行情，一定要單筆50。Wendy接一組，她說這麼好的行情，可以讓你們賺。Jenny」</t>
    </r>
    <phoneticPr fontId="2" type="noConversion"/>
  </si>
  <si>
    <r>
      <t>A8P75
(告證27-5)</t>
    </r>
    <r>
      <rPr>
        <sz val="12"/>
        <color theme="1"/>
        <rFont val="新細明體"/>
        <family val="2"/>
        <charset val="136"/>
        <scheme val="minor"/>
      </rPr>
      <t/>
    </r>
    <phoneticPr fontId="2" type="noConversion"/>
  </si>
  <si>
    <r>
      <rPr>
        <b/>
        <sz val="10"/>
        <color theme="1"/>
        <rFont val="標楷體"/>
        <family val="4"/>
        <charset val="136"/>
      </rPr>
      <t>￭103年01月29日：</t>
    </r>
    <r>
      <rPr>
        <sz val="10"/>
        <color theme="1"/>
        <rFont val="標楷體"/>
        <family val="4"/>
        <charset val="136"/>
      </rPr>
      <t xml:space="preserve">
林秀鴻：「早上匯錯了匯了10萬妹妹忘了扣7500」</t>
    </r>
    <phoneticPr fontId="2" type="noConversion"/>
  </si>
  <si>
    <r>
      <t>A8P87
(告證27-16)</t>
    </r>
    <r>
      <rPr>
        <sz val="12"/>
        <color theme="1"/>
        <rFont val="新細明體"/>
        <family val="2"/>
        <charset val="136"/>
        <scheme val="minor"/>
      </rPr>
      <t/>
    </r>
    <phoneticPr fontId="2" type="noConversion"/>
  </si>
  <si>
    <r>
      <rPr>
        <b/>
        <sz val="10"/>
        <color theme="1"/>
        <rFont val="標楷體"/>
        <family val="4"/>
        <charset val="136"/>
      </rPr>
      <t>￭103年01月29日：</t>
    </r>
    <r>
      <rPr>
        <sz val="10"/>
        <color theme="1"/>
        <rFont val="標楷體"/>
        <family val="4"/>
        <charset val="136"/>
      </rPr>
      <t xml:space="preserve">
蔡惠娟：「秀鴻：有新的小額案，5*6組，每10天收3000，參考一下」
林秀鴻：「5*6@10收3000我全部接匯282000再減早上多匯的7500或7500妳匯給我但可能要過中午才能匯」
蔡惠娟：「秀鴻是福星，5*6組給妳接，10：30有再洽辦5*2組，要一起接也可以…這幾天的各筆，我再記錄好，本票我和wendy見面時再交給她。Jenny」
</t>
    </r>
    <phoneticPr fontId="2" type="noConversion"/>
  </si>
  <si>
    <r>
      <rPr>
        <b/>
        <sz val="10"/>
        <color theme="1"/>
        <rFont val="標楷體"/>
        <family val="4"/>
        <charset val="136"/>
      </rPr>
      <t>￭103年02月16日：</t>
    </r>
    <r>
      <rPr>
        <sz val="10"/>
        <color theme="1"/>
        <rFont val="標楷體"/>
        <family val="4"/>
        <charset val="136"/>
      </rPr>
      <t xml:space="preserve">
蔡惠娟：「秀鴻：我今天沒休假，有接洽10*8組，每10天4000，收6次後排一般案。Wendy叫我先報給妳，明天做出，今天特別去客戶那裡接洽的案子。也可以讓秀芬賺。Jenny」
</t>
    </r>
    <r>
      <rPr>
        <b/>
        <sz val="10"/>
        <color theme="1"/>
        <rFont val="標楷體"/>
        <family val="4"/>
        <charset val="136"/>
      </rPr>
      <t xml:space="preserve">￭103年02月17日：
</t>
    </r>
    <r>
      <rPr>
        <sz val="10"/>
        <color theme="1"/>
        <rFont val="標楷體"/>
        <family val="4"/>
        <charset val="136"/>
      </rPr>
      <t>蔡惠娟：「…還是希望妳明天可以多接1-2組。之後就沒辦法跟客戶收這麼優了」</t>
    </r>
    <r>
      <rPr>
        <b/>
        <sz val="10"/>
        <color theme="1"/>
        <rFont val="標楷體"/>
        <family val="4"/>
        <charset val="136"/>
      </rPr>
      <t xml:space="preserve">
</t>
    </r>
    <r>
      <rPr>
        <sz val="10"/>
        <color theme="1"/>
        <rFont val="標楷體"/>
        <family val="4"/>
        <charset val="136"/>
      </rPr>
      <t>林秀鴻：「沒辦法多接sorry」、「Jenny 剛剛匯了192000」</t>
    </r>
    <phoneticPr fontId="2" type="noConversion"/>
  </si>
  <si>
    <r>
      <t>A8P92
(告證27-21)</t>
    </r>
    <r>
      <rPr>
        <sz val="12"/>
        <color theme="1"/>
        <rFont val="新細明體"/>
        <family val="2"/>
        <charset val="136"/>
        <scheme val="minor"/>
      </rPr>
      <t/>
    </r>
    <phoneticPr fontId="2" type="noConversion"/>
  </si>
  <si>
    <r>
      <t xml:space="preserve">￭103年02月25日：
</t>
    </r>
    <r>
      <rPr>
        <sz val="10"/>
        <color theme="1"/>
        <rFont val="標楷體"/>
        <family val="4"/>
        <charset val="136"/>
      </rPr>
      <t>蔡惠娟：「秀鴻：….早上有單獨個案，32天10*3（-1.5*3），是到期就收回不續，我10：30洽辦出。妳要接就早點告知，我還沒報出去。因妳的配合高，我第一個報給妳。沒有也沒關係。Jenny」</t>
    </r>
    <phoneticPr fontId="2" type="noConversion"/>
  </si>
  <si>
    <t>首期：
=110,000/
2,200,000
其他：
=88,000/
2,200,000</t>
    <phoneticPr fontId="2" type="noConversion"/>
  </si>
  <si>
    <t>首期：5%
其他：4%</t>
    <phoneticPr fontId="2" type="noConversion"/>
  </si>
  <si>
    <t>（註2）</t>
    <phoneticPr fontId="2" type="noConversion"/>
  </si>
  <si>
    <r>
      <rPr>
        <b/>
        <sz val="10"/>
        <color theme="1"/>
        <rFont val="標楷體"/>
        <family val="4"/>
        <charset val="136"/>
      </rPr>
      <t>￭102年11月06日:</t>
    </r>
    <r>
      <rPr>
        <sz val="10"/>
        <color theme="1"/>
        <rFont val="標楷體"/>
        <family val="4"/>
        <charset val="136"/>
      </rPr>
      <t xml:space="preserve">
蔡惠娟：「...或是接5*5（3500*5），本應匯232500-7.2息，妳只匯160500，這樣較簡單」</t>
    </r>
    <phoneticPr fontId="2" type="noConversion"/>
  </si>
  <si>
    <r>
      <t xml:space="preserve">￭103年08月05日:
</t>
    </r>
    <r>
      <rPr>
        <sz val="10"/>
        <color theme="1"/>
        <rFont val="標楷體"/>
        <family val="4"/>
        <charset val="136"/>
      </rPr>
      <t xml:space="preserve">蔡惠娟：「名字是劉素華。我剛看了月初的額度，有10萬*9組，一次扣下二個月息，每10萬（-8000），看素華可以接幾組，再早點告知，我就安排」
蔡惠娟：「秀餘：wendy說，先不要告訴素華短期，過兩天我再告訴素華短期的」
</t>
    </r>
    <r>
      <rPr>
        <b/>
        <sz val="10"/>
        <color theme="1"/>
        <rFont val="標楷體"/>
        <family val="4"/>
        <charset val="136"/>
      </rPr>
      <t xml:space="preserve">￭103年08月06日:
</t>
    </r>
    <r>
      <rPr>
        <sz val="10"/>
        <color theme="1"/>
        <rFont val="標楷體"/>
        <family val="4"/>
        <charset val="136"/>
      </rPr>
      <t>蔡惠娟：「秀餘：今天報給素華短期的接80，wendy說妳可以接20，一次扣二個月（-1.6），二個月到收回給妳運用，是不是和素華一樣明天處理？」</t>
    </r>
    <r>
      <rPr>
        <b/>
        <sz val="10"/>
        <color theme="1"/>
        <rFont val="標楷體"/>
        <family val="4"/>
        <charset val="136"/>
      </rPr>
      <t xml:space="preserve">
￭103年08月07日:
余秀餘</t>
    </r>
    <r>
      <rPr>
        <sz val="10"/>
        <color theme="1"/>
        <rFont val="標楷體"/>
        <family val="4"/>
        <charset val="136"/>
      </rPr>
      <t>：「我今天匯款過去/18.4 ...」</t>
    </r>
    <phoneticPr fontId="2" type="noConversion"/>
  </si>
  <si>
    <r>
      <t xml:space="preserve">￭101年12月16日：
</t>
    </r>
    <r>
      <rPr>
        <sz val="10"/>
        <rFont val="標楷體"/>
        <family val="4"/>
        <charset val="136"/>
      </rPr>
      <t xml:space="preserve">蔡惠娟：「子芹：這裡有小額案報給妳：10*14組(-2.5)3個月2輪，可以看看能不能接。但只有年前才有如此優案，把握一下」
</t>
    </r>
    <r>
      <rPr>
        <b/>
        <sz val="10"/>
        <rFont val="標楷體"/>
        <family val="4"/>
        <charset val="136"/>
      </rPr>
      <t xml:space="preserve">￭101年12月17日：
</t>
    </r>
    <r>
      <rPr>
        <sz val="10"/>
        <rFont val="標楷體"/>
        <family val="4"/>
        <charset val="136"/>
      </rPr>
      <t xml:space="preserve">黃子芹：「Jenny，妳可以等我到12月底嗎？因為我之前有說過我朋友那有投所以要先跟我朋友拿錢回來，預計會認3-4組...」
蔡惠娟：「子芹：我留額度給妳...加油賺！保聯」
黃子芹：「請問這次兩輪是六個月嗎？」
蔡惠娟：「每三個月一輪，第三個月再入一次息，共二輪，因年關近，可以較優給你們」
</t>
    </r>
    <r>
      <rPr>
        <b/>
        <sz val="10"/>
        <rFont val="標楷體"/>
        <family val="4"/>
        <charset val="136"/>
      </rPr>
      <t xml:space="preserve">￭101年12月27日：
</t>
    </r>
    <r>
      <rPr>
        <sz val="10"/>
        <rFont val="標楷體"/>
        <family val="4"/>
        <charset val="136"/>
      </rPr>
      <t>黃子芹：「Jenny姐，我轉300000，四組的錢過去了喔！麻煩妳。」
蔡惠娟：「子芹：已收到，記錄12/27-3/27入10，6/27到期再看狀況排。...」</t>
    </r>
    <phoneticPr fontId="2" type="noConversion"/>
  </si>
  <si>
    <t>首月：
=50,000/
1000,000
其他：=30,000/
1000,000</t>
    <phoneticPr fontId="2" type="noConversion"/>
  </si>
  <si>
    <t>首月：5%
其他：3%</t>
    <phoneticPr fontId="2" type="noConversion"/>
  </si>
  <si>
    <t>首月：
=100,000/
2000,000
其他：
=60,000/
2000,000</t>
    <phoneticPr fontId="2" type="noConversion"/>
  </si>
  <si>
    <t>首三個月：=240,000/
6,000,000
其後月份：
=180,000/
6,000,000</t>
    <phoneticPr fontId="2" type="noConversion"/>
  </si>
  <si>
    <t>（註4）</t>
    <phoneticPr fontId="2" type="noConversion"/>
  </si>
  <si>
    <t xml:space="preserve">首三個月：4%
(即預扣利息及附表4-2之編號1、2部分)
其後月份：3%
</t>
    <phoneticPr fontId="2" type="noConversion"/>
  </si>
  <si>
    <t>首期:4%
其他:3%</t>
    <phoneticPr fontId="2" type="noConversion"/>
  </si>
  <si>
    <t>首期:
=40,000/
1,000,000
其他:
=30,000/
1,000,000</t>
    <phoneticPr fontId="2" type="noConversion"/>
  </si>
  <si>
    <t>首期:
=40,000/
1,000,000
其他:
=30,000/
1,000,000</t>
    <phoneticPr fontId="2" type="noConversion"/>
  </si>
  <si>
    <t>首期:
=20,000/
500,000
其他:
=15,000/
500,000</t>
    <phoneticPr fontId="2" type="noConversion"/>
  </si>
  <si>
    <t>首期:4%
其他:3%</t>
    <phoneticPr fontId="2" type="noConversion"/>
  </si>
  <si>
    <t>首期:
=60,000/
1,500,000
其他:
=45,000/
1,500,000</t>
    <phoneticPr fontId="2" type="noConversion"/>
  </si>
  <si>
    <t>首期:
=100,000/
2,500,000
其他:
=75,000/
2,500,000</t>
    <phoneticPr fontId="2" type="noConversion"/>
  </si>
  <si>
    <t>3%
(按協議書)</t>
    <phoneticPr fontId="2" type="noConversion"/>
  </si>
  <si>
    <t>前六個月：
=30,000/
300,000
其後十二個月：
=12,000/
300,000</t>
    <phoneticPr fontId="2" type="noConversion"/>
  </si>
  <si>
    <t>3.00%
(首月預扣三個月利息)</t>
    <phoneticPr fontId="2" type="noConversion"/>
  </si>
  <si>
    <t>6.67%
(三個月為一期，除預扣一期利息外，其後於附表2-2編號138所示之102/02/27支付利息)</t>
    <phoneticPr fontId="2" type="noConversion"/>
  </si>
  <si>
    <t>前六個月：
=70,000/
700,000
其後十二個月：
=21,000/
700,000</t>
    <phoneticPr fontId="2" type="noConversion"/>
  </si>
  <si>
    <t>前六個月：
=60,000/
600,000
其後十二個月：
=18,000/
600,000</t>
    <phoneticPr fontId="2" type="noConversion"/>
  </si>
  <si>
    <t>8.33%
(三個月為一期，共支付二期利息)</t>
    <phoneticPr fontId="2" type="noConversion"/>
  </si>
  <si>
    <t>日期</t>
    <phoneticPr fontId="2" type="noConversion"/>
  </si>
  <si>
    <t>金額</t>
    <phoneticPr fontId="2" type="noConversion"/>
  </si>
  <si>
    <t>計算</t>
    <phoneticPr fontId="2" type="noConversion"/>
  </si>
  <si>
    <t>註1：因告訴人於支付本金與被告時，大部分會先行扣除第一期之利息後再行匯出，故本院以「實際匯款金額」欄與「約定投資本金」欄間之差額，計算實際月利率；約定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3：縱卷內未有協議書、簡訊等證據佐證，而無法得出逐筆精確之月利率數據，惟延慣本案被告蔡惠娟對張秋玟吸收資金之手法及歷次提出給張秋玟之投資利率區間均為「顯不相當」之利率，以及被告張秋玟供稱「從民國99年間開始借錢給蔡惠娟，借到104年，....借款的利息是2分，蔡惠娟每月會給我2分利息」等語（A8P40），應可認被告蔡惠娟亦係同樣以至少月利率2%之「顯不相當」利率報酬，吸引張秋玟匯出款項進行投資。</t>
    <phoneticPr fontId="2" type="noConversion"/>
  </si>
  <si>
    <t>被告張秋玟107.10.24刑事陳報狀所整理之「附表一」漏載</t>
  </si>
  <si>
    <t>另被告蔡惠娟107.10.19刑事陳報(四)狀所整理之「附表36」誤將兩筆100/06/23錯帳沖正之金額18萬元（原審卷六P106-107）列入，本院更正不予計入</t>
  </si>
  <si>
    <t>被告蔡惠娟107.10.19刑事陳報(四)狀所整理之「附表36」及被告張秋玟107.10.24刑事陳報狀所整理之「附表一」均誤載日期為「102/10/23」</t>
  </si>
  <si>
    <t>被告蔡惠娟107.10.19刑事陳報(四)狀所整理之「附表35-1」誤載金額為9萬元</t>
  </si>
  <si>
    <t>被告蔡惠娟107.10.19刑事陳報(四)狀所整理之「附表35-1」誤將兩筆同日錯帳沖正之金額18萬元（原審卷六P106-107）列入，本院更正不予計入</t>
  </si>
  <si>
    <t>被告蔡惠娟107.10.19刑事陳報(四)狀所整理之「附表35-1」漏載</t>
  </si>
  <si>
    <t>被告蔡惠娟107.9.20刑事陳報（三）狀所整理之「附表35」及被告張秋玟107.10.24刑事陳報狀所整理之「附表二」均誤載金額為3萬元</t>
  </si>
  <si>
    <t>被告蔡惠娟107.9.20刑事陳報（三）狀所整理之「附表35」及被告張秋玟107.10.24刑事陳報狀所整理之「附表二」均誤載金額為16萬元</t>
  </si>
  <si>
    <t>被告蔡惠娟107.9.20刑事陳報（三）狀所整理之「附表35」及被告張秋玟107.10.24刑事陳報狀所整理之「附表二」均誤載金額為1.5萬元</t>
  </si>
  <si>
    <t>被告蔡惠娟107.9.20刑事陳報（三）狀所整理之「附表35」及被告張秋玟107.10.24刑事陳報狀所整理之「附表二」均漏列</t>
  </si>
  <si>
    <t>被告蔡惠娟107.9.20刑事陳報（三）狀所整理之「附表35」及被告張秋玟107.10.24刑事陳報狀所整理之「附表二」均誤載為5萬元</t>
  </si>
  <si>
    <t>被告蔡惠娟107.9.20刑事陳報（三）狀所整理之「附表35」及被告張秋玟107.10.24刑事陳報狀所整理之「附表二」均誤載金額為112,000元</t>
  </si>
  <si>
    <t>被告蔡惠娟107.9.20刑事陳報（三）狀所整理之「附表35」及被告張秋玟107.10.24刑事陳報狀所整理之「附表二」均漏載</t>
  </si>
  <si>
    <t>被告蔡惠娟107.9.20刑事陳報（三）狀所整理之「附表35」及被告張秋玟107.10.24刑事陳報狀所整理之「附表二」均重複載一筆1萬3千元之款項</t>
  </si>
  <si>
    <t>被告蔡惠娟107.9.20刑事陳報（三）狀所整理之「附表35」及被告張秋玟107.10.24刑事陳報狀所整理之「附表二」均另多載一筆款項1萬2仟元</t>
  </si>
  <si>
    <t>註1：因告訴人於支付本金與被告時，大部分會先行扣除第一期之利息後再行匯出，故本院以「實際匯款金額」欄與「約定投資本金」欄間之差額，計算實際月利率；協議書另有利息之約定者，則視為第二期後之月利率。
註2：101年5月29日後，協議書及本票係先行開立金額300萬元，兩造並約定如其後投資金額超過該金額，再由蔡惠娟另行簽立協議書及本票補足差額部分之金額（B10P64、P76、P81）。
註3：上開「約定投資本金」及「月利率」欄位所示內容，雖部分未有協議書、本票、簡訊等直接證據資料佐證，而僅有告訴人之證述及提出整理之明細（B10P63-64、B5P152-153）。惟告訴人證述與整理明細內容一致，且經核對告訴人整理之明細資料，其上所示「實際匯款出去」欄位之內容係與實際匯款情形相符（除告訴人明細中所示之99/10/29投資100萬元部分，因未見相關匯款資料，亦與告訴人之證述(B10P63-64)不符，有疑為利被告原則下，本院不予計入外），而「備註」欄內所示還本情形，亦可對應至附表2-2之明細內(見附表2-2「備註」欄)，又整理明細中所示之「利息/分紅」欄位所示利率及利息給付情形，經核算亦與附表2-2所示之利息支付狀況大致上相當，而計算所得之月利率亦尚與被告給付給本案告訴人其他筆投資之利率範圍相當，均驗證了上開告訴人整理明細內容之合理及真實性，應屬可信。
註4：「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t>
    <phoneticPr fontId="2" type="noConversion"/>
  </si>
  <si>
    <t>到期後於101/07/06換約之協議書及本票（B10P74、P80）</t>
  </si>
  <si>
    <t xml:space="preserve">到期後於102/01/17換約之協議書及本票（B10P75、P81）
</t>
  </si>
  <si>
    <t>7.08%
(二個月為一期，共支付三期利息，除預扣一期利息外，其後分別於附表2-2編號103、119所示之102/01/13、102/03/13支付第二期、第三期利息)</t>
  </si>
  <si>
    <t>6.50%
(二個月為一期，共支付三期利息，除預扣一期利息外，其後分別於附表2-2編號109、128所示之102/01/28、102/03/27支付第二期、第三期利息)</t>
  </si>
  <si>
    <t>8.67%
(三個月為一期，共支付二期利息，除預扣一期利息外，其後分別於附表2-2編號133所示之102/04/19支付第二期利息)</t>
  </si>
  <si>
    <t>8.33%
(三個月為一期，共支付二期利息，除預扣一期利息外，其後分別於附表2-2編號142所示之102/05/06支付第二期利息)</t>
  </si>
  <si>
    <t>7.50%
(三個月為一期，共支付二期利息，除預扣一期利息外，其後分別於附表2-2編號143所示之102/05/13支付第二期利息)</t>
  </si>
  <si>
    <t>首三個月：=120,000/
1,000,000/3
其後月份：
=30,000/
1,000,000</t>
    <phoneticPr fontId="2" type="noConversion"/>
  </si>
  <si>
    <t>首三個月：=108,000/
900,000/3
其後月份：
=27,000/
900,000</t>
    <phoneticPr fontId="2" type="noConversion"/>
  </si>
  <si>
    <t>首三個月：=150,000/
1,000,000/3
其後月份：
=30,000/
1,000,000</t>
    <phoneticPr fontId="2" type="noConversion"/>
  </si>
  <si>
    <t>首三個月：=360,000/
3,000,000/3
其後月份：
=90,000/
3,000,000</t>
    <phoneticPr fontId="2" type="noConversion"/>
  </si>
  <si>
    <t>首三個月：=240,000/
6,000,000
其後月份：
=180,000/
6,000,000</t>
    <phoneticPr fontId="2" type="noConversion"/>
  </si>
  <si>
    <t xml:space="preserve">告訴人柯雅芳證述（B10P64）
告訴人柯雅芳整理之明細資料（B5P152反）
</t>
    <phoneticPr fontId="2" type="noConversion"/>
  </si>
  <si>
    <t>首三個月：4%
(即投資時預扣一個月利息及附表2-2編號23、26部分)
其後月份：3%</t>
    <phoneticPr fontId="2" type="noConversion"/>
  </si>
  <si>
    <t>首三個月：4%
(即投資時預扣三個月利息，直至附表2-2編號43所示之101/03/22才再發放利息)
其後月份：3%</t>
    <phoneticPr fontId="2" type="noConversion"/>
  </si>
  <si>
    <t>首三個月：4%
(投資時預扣三個月利息，直至附表2-2編號46所示之101/04/16才再發放利息)
其後月份：3%</t>
    <phoneticPr fontId="2" type="noConversion"/>
  </si>
  <si>
    <t>首三個月：4%
(投資時預扣三個月利息，直至附表2-2編號54所示之101/05/31才再發放利息)
其後月份：3%</t>
    <phoneticPr fontId="2" type="noConversion"/>
  </si>
  <si>
    <t>首三個月：4%
(投資時預扣三個月利息，直至附表2-2編號59所示之101/06/25才再發放利息)
其後月份：3%</t>
    <phoneticPr fontId="2" type="noConversion"/>
  </si>
  <si>
    <t>首三個月：5%
(投資時預扣三個月利息，直至附表2-2編號71所示之101/08/14才再發放利息)
其後月份：3%</t>
    <phoneticPr fontId="2" type="noConversion"/>
  </si>
  <si>
    <t>前六個月：10%
其後十二個月：3%</t>
    <phoneticPr fontId="2" type="noConversion"/>
  </si>
  <si>
    <t>前六個月：10%
其後十二個月：4%</t>
    <phoneticPr fontId="2" type="noConversion"/>
  </si>
  <si>
    <t xml:space="preserve">註1：因告訴人於支付本金與被告時，大部分會先行扣除第一期之利息後再行匯出，故本院以「實際匯款金額」欄與「約定投資本金」欄間之差額，計算實際月利率；協議書另有利息之約定者，則視為第二期後之月利率。
註2：告訴人林明震與被告蔡惠娟於101年5月30日因資金往來頻繁共同協議，其後相關資金交易均以簡訊內容及匯款轉帳明細為依據，並開立一總額3百萬元之本票交付告訴人，並約定當往來金額超過簽立之本票金額時再補開本票（B10P52、P58）。
註3：就上開「約定投資本金」欄位所示內容，告訴人林明震雖另提出整理之投資明細（見B5P85-91），惟經核對其上所載投資日期、金額，竟有為數不少之明細並無法逐筆核對至實際匯款情形，該明細之正確性及真實性尚存疑慮，故在告訴人僅列出投資明細但未能提出證據佐證之部分，有疑為利被告原則下，本院不予計入告訴人對被告之投資本金中。
註4：因被告未能完整提出全部協議書、本票，而所提出之協議書及本票又係集結多筆投資後統一簽發（見註2），無法逐筆算出各投資之月利率數據，惟延慣本案被告對告訴人吸收資金之手法及歷次投資提出給告訴人之投資利率區間均為「顯不相當」之利率，以及告訴人曾指述被告蔡惠娟提供予渠之月投資利率剛開始為3%，最高有達到5%等語（B10P26），應可認被告蔡惠娟亦係同樣以月利率至少3%之「顯不相當」利率報酬，吸引告訴人匯出款項進行投資。
註5：「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協議書、本票或簡訊等證據佐證其實際投資本金，有疑為利被告原則下，該部分以「實際匯款金額」欄所示金額認定為被告約定之投資本金。
註6：據告訴人林明震108年3月21日原審審理庭時證述及所提整理明細資料，上開所示投資金額係包括多位親友透過渠向蔡惠娟投資者，且該些親友投資部分，告訴人林明震均已先連本帶利返還各親友（原審卷七P222-225、P249-307），故經上開過程，如上附表所示之投資金額已全數歸屬告訴人林明震所有，併此敘明。
</t>
    <phoneticPr fontId="2" type="noConversion"/>
  </si>
  <si>
    <t>被告蔡惠娟107.12.20刑事準備書狀所整理之「附表37」另誤將錯帳沖正之交易【100/08/11計3萬元(1筆)、100/09/15計21萬元(2筆)、101/07/16計1萬5仟元(3筆)、102/09/09計1萬6仟元(5筆)、102/09/09計5萬3仟元(1筆)】列入告訴人林明震之投資明細（原審卷六P113、P118、P203-205、P366-367），本院均不予計入。</t>
  </si>
  <si>
    <t>係張文玲先匯款予林明震，再由林明震代為向蔡惠娟進行投資（原審卷七P465、P469、P471）</t>
  </si>
  <si>
    <t>係張文玲先匯款予林明震，再由林明震代為向蔡惠娟進行投資（原審卷七P465、P469、P473）</t>
  </si>
  <si>
    <t>被告蔡惠娟107.12.20刑事準備書狀所整理之「附表37」多載一筆102/09/16之款項1萬2仟元（原審卷六P371）</t>
  </si>
  <si>
    <t>註：雖告訴人主張被告蔡惠娟均未返還任何投資本金(B5P85-91)，惟由上開被告給付告訴人之資金交易中，可見部分交易遠超過依附表3-1所示投資方案給付之月利息金額規模，有疑為利被告原則下，本院考量依附表3-1所示投資方案給付之月利息金額規模(按附表3-1投資方案進行計算，每次給付利息之規模應不超過30萬元，故本案以30萬元作為支付本金與利息之分界)，以及比對上開資金明細之支付規律性(若係規律支付，則均視為利息)，將「遠超過月利息規模」且「不具重複性」之金額視為本金之匯回。</t>
    <phoneticPr fontId="2" type="noConversion"/>
  </si>
  <si>
    <t>註1：因告訴人於支付本金與被告時，大部分會先行扣除第一期之利息後再行匯出，故本院以「實際匯款金額」欄與「約定投資本金」欄間之差額，計算首期之實際月利率，且一般而言該利率會較協議書上之約定利率高，並於給付數月優惠利率後，才改按協議書上之約定利率進行給付，如編號1投資方案部分，被告係於前三個月給付較協議書高1%之利率（即4%），於第四個月起才恢復協議書上之3%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匯款金額」欄所示金額認定為約定投資本金。
註3：告訴人另提出101/07/30及101/09/10與被告蔡惠娟簽立之本票與協議書（B10P88-91），投資本金依序為630萬元及315萬元，約定利率依序為3%（=189,000/ 6,300,000）及6%（= 189,000/3,150,000）。惟因該些本票及協議書係集結多筆投資匯款後統一簽發，故無法整理對照於上開表格內。
註4：因被告未能完整提出全數協議書、本票，而所提出之協議書及本票又係集結多筆投資後統一簽發（見註3），本院僅能自告訴人林千琳之證述(B10P82、原審卷七P235)及所提出之協議書中計算約略之月利率為3%至6%，而為「顯不相當」之利率，應可認被告蔡惠娟亦係同樣以「顯不相當」之利率報酬，吸引告訴人匯出款項進行投資。</t>
    <phoneticPr fontId="2" type="noConversion"/>
  </si>
  <si>
    <t>註：因被告及告訴人均未能清楚就上開資金交易區分究係本金或利息，故本院考量依附表4-1所示投資方案給付之月利息金額規模(按附表4-1投資方案進行計算，每次給付利息之規模應不超過30萬元，故本案以30萬元作為支付本金與利息之分界)，以及比對上開資金明細之支付規律性(若係規律支付，則均視為利息)，將「遠超過月利息規模」且「不具重複性」之金額視為本金之匯回。</t>
    <phoneticPr fontId="2" type="noConversion"/>
  </si>
  <si>
    <t>註1：被告係先行與投資人簽立金額為200萬元之協議書及本票，兩造並約定如其後投資金額超過前開協議書所示金額，再由蔡惠娟開立本票補足差額部分金額（B10P93、P95-96）。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簡訊或證述等證據佐證其實際投資本金，有疑為利被告原則下，該部分以「實際匯款金額」欄所示金額認定為被告約定之投資本金。
註3：縱卷內未有協議書、簡訊等證據佐證，而無法得出逐筆精確之月利率數據，惟延慣本案被告蔡惠娟對告訴人吸收資金之手法及歷次提出給告訴人之投資利率區間均為「顯不相當」之利率，以及證人之證述（B10P92-93、原審卷七P316），應可認被告蔡惠娟亦係同樣以「顯不相當」之利率報酬，吸引告訴人匯出款項進行投資。</t>
    <phoneticPr fontId="2" type="noConversion"/>
  </si>
  <si>
    <t>註1：因告訴人於支付本金與被告時，大部分會先行扣除第一期之利息後再行匯出，故本院以「匯款金額」欄與「投資本金」欄間之差額，計算實際月利率；約定書另有利息之約定者，則視為第二期後之月利率。
註2：「投資本金」及「月利率」欄位所示內容，雖部分未有協議書、本票、簡訊等直接證據資料佐證，而僅有告訴人提出整理之明細（B5P96），惟經核對告訴人整理之明細資料，其上所示「實際匯款金額」欄位之內容均與實際匯款情形相符，而「備註」欄內所示還本情形，亦可對應至附表6-2之明細內，又整理明細中所示之「利息/分紅」欄位所示利息給付情形，經核算亦與附表6-2所示之利息支付狀況大致上相當，而計算所得之月利率亦尚與被告給付給本案告訴人其他筆投資之利率範圍相當，均驗證了上開告訴人整理明細內容之合理及真實性，應屬可信。
註3：「實際匯款金額」與「約定投資本金」欄間所示金額之差異，係因告訴人匯出投資款項時已依被告指示扣除第一期投資利息，或係當投資到期後，告訴人因被告再行推介而經扣除原投資到期所得取回本利後，再行補匯差額參與新投資方案所致。</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</si>
  <si>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協議書、簡訊等證據佐證，而僅由告訴人呈報該部分月利率均為3%（原審卷三P151），惟延慣本案被告蔡惠娟對告訴人吸收資金之手法及歷次提出給告訴人之投資利率亦為月利率3%（見上開附表編號1、2、5、6、9），應可認被告蔡惠娟亦係同樣以至少月利率3%之「顯不相當」之利率報酬，吸引告訴人匯出款項進行投資。
註3：經比對被告蔡惠娟給付利息之金額規模及支付規律情形，本表編號1所示之投資係按月支付15萬元(其支付情形應如附表7-2編號1-4、6、8、10、13、16、20、25、30、36、42、49、58等)；本表編號2所示投資之利息係按月支付6萬元(其支付情形應如附表7-2編號5、7、9、11、14、18、22、27、33、39、45、53、62等)；本表編號3至4所示之投資係按期支付9萬元(由第一期預扣之利息推得，其支付情形應如附表7-2編號12等)；本表編號5所示之投資係按月支付3萬元(其支付情形應如附表7-2編號15、19、23、29、35、41、47、54、64等)，均可見被告於告訴人投資前期期間，均有如期依投資金額支付利息，應可認定。換言之，假設告訴人若無投資本表編號9協議書內容所示之投資(亦即無該筆協議書所示之投資100萬元並由被告按月支付利息3萬元之內容)，則經比對告訴人本表所示之所有投資後，可見除了編號5所示之投資，將使被告需於附表7-2編號15、19、23、29、35、41、47、54、64所示之日期按月支付3萬元外，應無其他使被告須按月支付3萬元利息之情形；然反觀附表7-2編號24、28、34、40、46、55等卻尚有其他數筆按月支付3萬元利息之情狀（其中數筆雖係支付每月3萬8千元，惟可能係因併同其他筆投資之利息一同支付所致，並不影響推論），且當中的第一筆，經比對其支付日期係「102/06/18」，恰巧正係本表編號9所示簽訂協議書日期「102/06/17」隔日(甚可能係告訴人於匯款時漏預扣利息，乃使被告蔡惠娟於隔日將告訴人溢繳的利息款項退回所致)。是綜上事證之比對，應可認告訴人確有支付本表編號9之投資款項予被告蔡惠娟之實情，否則被告蔡惠娟豈需另行支付如附表7-2編號24、28、34、40、46、55等按月支付3萬元予告訴人之必要。</t>
    <phoneticPr fontId="2" type="noConversion"/>
  </si>
  <si>
    <t>註1：因告訴人於支付本金與被告時，大部分會先行扣除第一期之利息後再行匯出，故本院以「實際匯款金額」欄與「約定投資本金」欄間之差額，計算實際月利率。
註2：協議書及本票係先行開立金額100萬元，兩造並約定如其後投資金額超過該金額，再由蔡惠娟開立本票補足差額部分之金額（B10P106、P108）。
註3：「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t>
    <phoneticPr fontId="2" type="noConversion"/>
  </si>
  <si>
    <t>￭102年1月29日：
黃子芹：「Jenny姐，我有聽宇詩說，請問是每個月妳這邊會再轉一萬的利息給我們嗎（四個月）？如果是那我可以接兩組嗎？」
蔡惠娟：「子芹：是每10(-1萬)，排5個月，每躍入息，年關特優留給妳們。妳接2組就入18。轉好再告知喔」
￭102年1月30日：
蔡惠娟：「子芹：今會接額度？我要排案子喔」
黃子芹：「不好意思！我確定會接兩組18萬。...我等等就會去轉哦」
黃子芹:「Jenny姐，我轉180000，二組的錢過去了哦！麻煩妳。」
蔡惠娟：「收到，紀錄30號。再加油」</t>
  </si>
  <si>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協議書、簡訊等證據佐證，而僅由告訴人呈報該部分月利率為4%（原審卷三P105），惟延慣本案被告蔡惠娟對告訴人吸收資金之手法及歷次提出給告訴人之投資利率（見上開附表「月利率」欄位所示），以及告訴人曾證稱「（你所投入這些方案，在最少的獲利計算上是如何？）壹百萬就是壹個月兩萬元」等語（原審卷四P223），應可認被告蔡惠娟亦係同樣以至少月利率2%之「顯不相當」利率報酬，吸引告訴人匯出款項進行投資。</t>
    <phoneticPr fontId="2" type="noConversion"/>
  </si>
  <si>
    <t>註：按告訴人於107.09.11刑事陳報狀所附「告證3」，除上開編號136、145、162實係「規律性」之支付，其性質應係利息外，其餘告訴人所載係本金返還之部分（見原審卷三P187-193），核係大於本院附表9-1所示投資方案下被告應給付之月利息規模，告訴人之主張應與事實相符。</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</si>
  <si>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協議書、簡訊等證據佐證，而僅由告訴人呈報該部分月利率為4%（原審卷三P31），惟延慣本案被告蔡惠娟對告訴人吸收資金之手法及歷次提出給告訴人之投資利率，以及告訴人曾證述當初約定的時候最少的獲利是每個月兩分等語（原審卷四P234），應可認被告蔡惠娟亦係同樣以至少月利率2%之「顯不相當」利率報酬，吸引告訴人匯出款項進行投資。</t>
    <phoneticPr fontId="2" type="noConversion"/>
  </si>
  <si>
    <t>註1：因告訴人於支付本金與被告時，大部分會先行扣除第一期之利息後再行匯出，故本院以「實際匯款金額」欄與「約定投資本金」欄間之差額，計算實際月利率；約定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3：縱卷內未有約定書、簡訊等證據佐證，而無法得出逐筆精確之月利率數據，惟延慣本案被告對告訴人吸收資金之手法及歷次提出給告訴人之投資利率區間均為「顯不相當」之利率，以及告訴人張文玲曾指述被告蔡惠娟提供給渠之每個月利息為2%至5%（B10P110），應可認被告蔡惠娟亦係同樣以至少月利率2%之「顯不相當」利率報酬，吸引告訴人匯出款項進行投資。</t>
    <phoneticPr fontId="2" type="noConversion"/>
  </si>
  <si>
    <t>註：另告訴人張文玲所提出之自101.04.30至102.10.18間由林明震代為將渠投資蔡惠娟所得本利匯回之明細部分（原審卷七P463-473），因未能提出相關交易紀錄而無法證明；再者，縱使告訴人林明震確有自被告蔡惠娟處收到告訴人張文玲投資部分之本利，並再由其轉給告訴人張文玲，則該本利部分自已計入附表3-2「被告蔡惠娟給付告訴人林明震之資金匯整表」明細中，本表不再重複列示，以免重複計算，併此敘明。</t>
    <phoneticPr fontId="2" type="noConversion"/>
  </si>
  <si>
    <t>註1：告訴人於支付本金與被告時，若有先行扣除第一期之利息後再行匯出者，本院以「實際匯款金額」欄與「約定投資本金」欄間之差額，計算實際月利率；協議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3：縱卷內未有協議書、簡訊等證據佐證，而無法得出逐筆精確之月利率數據，惟延慣本案被告蔡惠娟對告訴人吸收資金之手法及歷次提出給告訴人之投資利率區間均為「顯不相當」之利率，以及告訴人曾證述「在所有投入蔡惠娟的方案，獲利最少是第一筆，月息一分半」等語（原審卷四P265），應可認被告蔡惠娟亦係同樣以「顯不相當」之利率報酬，吸引告訴人匯出款項進行投資。
註4：按告訴人林秀鴻107年11月5日審理庭時證述，上開所示投資金額係包括妹妹林秀靜及林秀芬之投資金額（原審卷四P270）。</t>
    <phoneticPr fontId="2" type="noConversion"/>
  </si>
  <si>
    <t>註1：因告訴人於支付本金與被告時，大部分會先行扣除第一期之利息後再行匯出，故本院以「實際匯款金額」欄與「約定投資本金」欄間之差額，計算實際月利率；協議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t>
    <phoneticPr fontId="2" type="noConversion"/>
  </si>
  <si>
    <t>註1：因告訴人於支付本金與被告時，大部分會先行扣除第一期之利息後再行匯出，故本院以「實際匯款金額」欄與「約定投資本金」欄間之差額，計算實際月利率；協議書另有利息之約定者，則視為第二期後之月利率。
註2：告訴人另提出多張本票與約定書（告證5-2及5-3，卷證出處為A4P227-229、A4P237-238），惟因該些本票及約定書係集結多筆投資匯款後統一簽發，故無法整理對照於上開表格內，並此敘明。
註3：「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4：縱卷內未有協議書、簡訊等證據佐證，而僅由告訴人呈報該部分月利率介於2%至8%（原審卷三P61），惟延慣本案被告蔡惠娟對告訴人吸收資金之手法及歷次提出給告訴人之投資利率（見上開附表「月利率」欄位所示），應可認被告蔡惠娟亦係同樣以月利率至少2%之「顯不相當」利率報酬，吸引告訴人匯出款項進行投資。</t>
    <phoneticPr fontId="2" type="noConversion"/>
  </si>
  <si>
    <t>註：依告訴人107.09.11刑事陳報狀所附「告證3」所載係本金之返還（見原審卷三P201-217），核與本院經比對附表14-1所示投資方案，被告給付月利息應無一次超過10萬元之情形相符，告訴人之主張應與事實相符。</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</si>
  <si>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</si>
  <si>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依告訴人107.06.13刑事陳述意見狀，告訴人所提出被告匯回本金部分之投資明細僅有如上開附表編號472、475-478、519-520等合計8筆；惟除了告訴人所指還本之部分外，上開附表中尚有數筆同樣超過告訴人所陳報還本之最低金額20萬元之明細，經比對附表15-1所示投資之投資方案，被告給付月利息規模應無一次超過20萬元之情形，有疑為利被告原則下，本院將上開被告一次匯回20萬元以上之部分亦視為本金之匯回。</t>
    <phoneticPr fontId="2" type="noConversion"/>
  </si>
  <si>
    <t>江鈞綺華南銀行台中分行帳戶交易明細，本院卷13第148頁</t>
  </si>
  <si>
    <t>江鈞綺華南銀行台中分行帳戶交易明細，本院卷13第149頁</t>
  </si>
  <si>
    <t>江鈞綺華南銀行台中分行帳戶交易明細，本院卷13第150頁</t>
  </si>
  <si>
    <t>江鈞綺華南銀行台中分行帳戶交易明細，本院卷13第151頁</t>
  </si>
  <si>
    <t>江鈞綺華南銀行台中分行帳戶交易明細，本院卷13第152頁</t>
  </si>
  <si>
    <t>江鈞綺華南銀行台中分行帳戶交易明細，本院卷13第153頁</t>
  </si>
  <si>
    <t>江鈞綺華南銀行台中分行帳戶交易明細，本院卷13第154頁</t>
  </si>
  <si>
    <t>江鈞綺華南銀行台中分行帳戶交易明細，本院卷13第156頁</t>
  </si>
  <si>
    <t>江鈞綺華南銀行台中分行帳戶交易明細，本院卷13第157頁</t>
  </si>
  <si>
    <t>江鈞綺華南銀行台中分行帳戶交易明細，本院卷13第158頁</t>
  </si>
  <si>
    <t>江鈞綺華南銀行台中分行帳戶交易明細，本院卷13第159頁</t>
  </si>
  <si>
    <t>江鈞綺華南銀行台中分行帳戶交易明細，本院卷13第160頁</t>
  </si>
  <si>
    <t>江鈞綺華南銀行台中分行帳戶交易明細，本院卷13第161頁</t>
  </si>
  <si>
    <t>江鈞綺華南銀行台中分行帳戶交易明細，本院卷13第162頁</t>
  </si>
  <si>
    <t>江鈞綺華南銀行台中分行帳戶交易明細，本院卷13第163頁</t>
  </si>
  <si>
    <t>江鈞綺華南銀行台中分行帳戶交易明細，本院卷13第164頁</t>
  </si>
  <si>
    <t>江鈞綺華南銀行台中分行帳戶交易明細，本院卷13第165頁</t>
  </si>
  <si>
    <t>江鈞綺華南銀行台中分行帳戶交易明細，本院卷13第166頁</t>
  </si>
  <si>
    <t>江鈞綺華南銀行台中分行帳戶交易明細，本院卷13第167頁</t>
  </si>
  <si>
    <t>犯罪所得之計算</t>
    <phoneticPr fontId="2" type="noConversion"/>
  </si>
  <si>
    <t>告訴人(含被告張秋玟)匯給蔡惠娟金額</t>
    <phoneticPr fontId="2" type="noConversion"/>
  </si>
  <si>
    <t>蔡惠娟匯回給投資人(含被告張秋玟)金額(註2)</t>
    <phoneticPr fontId="2" type="noConversion"/>
  </si>
  <si>
    <t>應沒收金額
(E)=(A)-(C)-(D)(註3)</t>
    <phoneticPr fontId="2" type="noConversion"/>
  </si>
  <si>
    <t>原審和解金額（F）</t>
    <phoneticPr fontId="2" type="noConversion"/>
  </si>
  <si>
    <t>(G)=(E)-(F)之沒收金額(註4)</t>
    <phoneticPr fontId="2" type="noConversion"/>
  </si>
  <si>
    <t>吸金金額
(A)</t>
    <phoneticPr fontId="2" type="noConversion"/>
  </si>
  <si>
    <t>匯款金額
(B)</t>
    <phoneticPr fontId="2" type="noConversion"/>
  </si>
  <si>
    <t>出處</t>
    <phoneticPr fontId="2" type="noConversion"/>
  </si>
  <si>
    <t>本金部分
(C)</t>
    <phoneticPr fontId="2" type="noConversion"/>
  </si>
  <si>
    <t>利息部分
(D)</t>
    <phoneticPr fontId="2" type="noConversion"/>
  </si>
  <si>
    <t>出處</t>
    <phoneticPr fontId="2" type="noConversion"/>
  </si>
  <si>
    <t>金額</t>
    <phoneticPr fontId="2" type="noConversion"/>
  </si>
  <si>
    <t>張秋玟（被告）(註1)</t>
    <phoneticPr fontId="2" type="noConversion"/>
  </si>
  <si>
    <t>附表1-1</t>
    <phoneticPr fontId="2" type="noConversion"/>
  </si>
  <si>
    <t>附表26-1</t>
    <phoneticPr fontId="2" type="noConversion"/>
  </si>
  <si>
    <t>附表1-2</t>
    <phoneticPr fontId="2" type="noConversion"/>
  </si>
  <si>
    <t>柯雅芳（原審併辦二告訴人）</t>
    <phoneticPr fontId="2" type="noConversion"/>
  </si>
  <si>
    <t>附表2-1</t>
    <phoneticPr fontId="2" type="noConversion"/>
  </si>
  <si>
    <t>附表20-1</t>
    <phoneticPr fontId="2" type="noConversion"/>
  </si>
  <si>
    <t>附表2-2</t>
    <phoneticPr fontId="2" type="noConversion"/>
  </si>
  <si>
    <t>林明震（原審併辦二告訴人）</t>
    <phoneticPr fontId="2" type="noConversion"/>
  </si>
  <si>
    <t>附表3-1</t>
    <phoneticPr fontId="2" type="noConversion"/>
  </si>
  <si>
    <t>附表19-1</t>
    <phoneticPr fontId="2" type="noConversion"/>
  </si>
  <si>
    <t>附表3-2</t>
    <phoneticPr fontId="2" type="noConversion"/>
  </si>
  <si>
    <t>林千琳（原審併辦二告訴人）</t>
    <phoneticPr fontId="2" type="noConversion"/>
  </si>
  <si>
    <t>附表4-1</t>
    <phoneticPr fontId="2" type="noConversion"/>
  </si>
  <si>
    <t>附表21-1</t>
    <phoneticPr fontId="2" type="noConversion"/>
  </si>
  <si>
    <t>附表4-2</t>
    <phoneticPr fontId="2" type="noConversion"/>
  </si>
  <si>
    <t>陳宇詩（原審併辦二告訴人）</t>
    <phoneticPr fontId="2" type="noConversion"/>
  </si>
  <si>
    <t>附表5-1</t>
    <phoneticPr fontId="2" type="noConversion"/>
  </si>
  <si>
    <t>附表23-1</t>
    <phoneticPr fontId="2" type="noConversion"/>
  </si>
  <si>
    <t>附表5-2</t>
    <phoneticPr fontId="2" type="noConversion"/>
  </si>
  <si>
    <t>游國威（原審併辦二告訴人）</t>
    <phoneticPr fontId="2" type="noConversion"/>
  </si>
  <si>
    <t>附表6-1</t>
    <phoneticPr fontId="2" type="noConversion"/>
  </si>
  <si>
    <t>附表24-1</t>
    <phoneticPr fontId="2" type="noConversion"/>
  </si>
  <si>
    <t>附表6-2</t>
    <phoneticPr fontId="2" type="noConversion"/>
  </si>
  <si>
    <t>楊阿粉（告訴人）</t>
    <phoneticPr fontId="2" type="noConversion"/>
  </si>
  <si>
    <t>附表7-1</t>
    <phoneticPr fontId="2" type="noConversion"/>
  </si>
  <si>
    <t>附表3-1</t>
    <phoneticPr fontId="2" type="noConversion"/>
  </si>
  <si>
    <t>附表7-2</t>
    <phoneticPr fontId="2" type="noConversion"/>
  </si>
  <si>
    <t>黃子芹（原審併辦二告訴人）</t>
    <phoneticPr fontId="2" type="noConversion"/>
  </si>
  <si>
    <t>附表8-1</t>
    <phoneticPr fontId="2" type="noConversion"/>
  </si>
  <si>
    <t>附表25-1</t>
    <phoneticPr fontId="2" type="noConversion"/>
  </si>
  <si>
    <t>附表8-2</t>
    <phoneticPr fontId="2" type="noConversion"/>
  </si>
  <si>
    <t>余秀餘（告訴人）</t>
    <phoneticPr fontId="2" type="noConversion"/>
  </si>
  <si>
    <t>附表9-1</t>
    <phoneticPr fontId="2" type="noConversion"/>
  </si>
  <si>
    <t>附表7-1</t>
    <phoneticPr fontId="2" type="noConversion"/>
  </si>
  <si>
    <t>附表8-1</t>
    <phoneticPr fontId="2" type="noConversion"/>
  </si>
  <si>
    <t>附表12-1</t>
    <phoneticPr fontId="2" type="noConversion"/>
  </si>
  <si>
    <t>附表1-1</t>
    <phoneticPr fontId="2" type="noConversion"/>
  </si>
  <si>
    <t>附表12-2</t>
    <phoneticPr fontId="2" type="noConversion"/>
  </si>
  <si>
    <t>林金盆（告訴人）</t>
    <phoneticPr fontId="2" type="noConversion"/>
  </si>
  <si>
    <t>附表13-1</t>
    <phoneticPr fontId="2" type="noConversion"/>
  </si>
  <si>
    <t>附表2-1</t>
    <phoneticPr fontId="2" type="noConversion"/>
  </si>
  <si>
    <t>附表13-2</t>
    <phoneticPr fontId="2" type="noConversion"/>
  </si>
  <si>
    <t>陳謝蘭芳（告訴人）</t>
    <phoneticPr fontId="2" type="noConversion"/>
  </si>
  <si>
    <t>附表14-1</t>
    <phoneticPr fontId="2" type="noConversion"/>
  </si>
  <si>
    <t>附表5-1</t>
    <phoneticPr fontId="2" type="noConversion"/>
  </si>
  <si>
    <t>附表14-2</t>
    <phoneticPr fontId="2" type="noConversion"/>
  </si>
  <si>
    <t>何慧君（告訴人）</t>
    <phoneticPr fontId="2" type="noConversion"/>
  </si>
  <si>
    <t>附表15-1</t>
    <phoneticPr fontId="2" type="noConversion"/>
  </si>
  <si>
    <t>附表15-2</t>
    <phoneticPr fontId="2" type="noConversion"/>
  </si>
  <si>
    <t>張雅芸（告訴人）</t>
    <phoneticPr fontId="2" type="noConversion"/>
  </si>
  <si>
    <t>附表16-1</t>
    <phoneticPr fontId="2" type="noConversion"/>
  </si>
  <si>
    <t>附表10-1</t>
    <phoneticPr fontId="2" type="noConversion"/>
  </si>
  <si>
    <t>附表16-2</t>
    <phoneticPr fontId="2" type="noConversion"/>
  </si>
  <si>
    <t>蕭翔仁（告訴人）</t>
    <phoneticPr fontId="2" type="noConversion"/>
  </si>
  <si>
    <t>附表17-1</t>
    <phoneticPr fontId="2" type="noConversion"/>
  </si>
  <si>
    <t>附表17-2</t>
    <phoneticPr fontId="2" type="noConversion"/>
  </si>
  <si>
    <t>劉素華（告訴人）</t>
    <phoneticPr fontId="2" type="noConversion"/>
  </si>
  <si>
    <t>附表18-1</t>
    <phoneticPr fontId="2" type="noConversion"/>
  </si>
  <si>
    <t>附表4-1</t>
    <phoneticPr fontId="2" type="noConversion"/>
  </si>
  <si>
    <t>附表18-2</t>
    <phoneticPr fontId="2" type="noConversion"/>
  </si>
  <si>
    <t>朱慧泳（告訴人）</t>
    <phoneticPr fontId="2" type="noConversion"/>
  </si>
  <si>
    <t>附表19-1</t>
    <phoneticPr fontId="2" type="noConversion"/>
  </si>
  <si>
    <t>附表6-1</t>
    <phoneticPr fontId="2" type="noConversion"/>
  </si>
  <si>
    <t>附表19-2</t>
    <phoneticPr fontId="2" type="noConversion"/>
  </si>
  <si>
    <t>林淑玲（告訴人）</t>
    <phoneticPr fontId="2" type="noConversion"/>
  </si>
  <si>
    <t>附表20-1</t>
    <phoneticPr fontId="2" type="noConversion"/>
  </si>
  <si>
    <t>附表20-2</t>
    <phoneticPr fontId="2" type="noConversion"/>
  </si>
  <si>
    <t>林淑萍（告訴人）</t>
    <phoneticPr fontId="2" type="noConversion"/>
  </si>
  <si>
    <t>附表21-1</t>
    <phoneticPr fontId="2" type="noConversion"/>
  </si>
  <si>
    <t>附表21-2</t>
    <phoneticPr fontId="2" type="noConversion"/>
  </si>
  <si>
    <t>林雅琪（告訴人）</t>
    <phoneticPr fontId="2" type="noConversion"/>
  </si>
  <si>
    <t>附表22-1</t>
    <phoneticPr fontId="2" type="noConversion"/>
  </si>
  <si>
    <t>附表22-2</t>
    <phoneticPr fontId="2" type="noConversion"/>
  </si>
  <si>
    <t>林耿立（原審併辦一告訴人）</t>
    <phoneticPr fontId="2" type="noConversion"/>
  </si>
  <si>
    <t>附表23-1</t>
    <phoneticPr fontId="2" type="noConversion"/>
  </si>
  <si>
    <t>附表18-1</t>
    <phoneticPr fontId="2" type="noConversion"/>
  </si>
  <si>
    <t>附表23-2</t>
    <phoneticPr fontId="2" type="noConversion"/>
  </si>
  <si>
    <t>林清輝（告訴人）</t>
    <phoneticPr fontId="2" type="noConversion"/>
  </si>
  <si>
    <t>附表24-1</t>
    <phoneticPr fontId="2" type="noConversion"/>
  </si>
  <si>
    <t>附表16-1</t>
    <phoneticPr fontId="2" type="noConversion"/>
  </si>
  <si>
    <t>附表24-2</t>
    <phoneticPr fontId="2" type="noConversion"/>
  </si>
  <si>
    <t>陳惠雯（告訴人）</t>
    <phoneticPr fontId="2" type="noConversion"/>
  </si>
  <si>
    <t>附表25-1</t>
    <phoneticPr fontId="2" type="noConversion"/>
  </si>
  <si>
    <t>附表9-1</t>
    <phoneticPr fontId="2" type="noConversion"/>
  </si>
  <si>
    <t>附表25-2</t>
    <phoneticPr fontId="2" type="noConversion"/>
  </si>
  <si>
    <t>黃祥芬（告訴人）</t>
    <phoneticPr fontId="2" type="noConversion"/>
  </si>
  <si>
    <t>附表26-1</t>
    <phoneticPr fontId="2" type="noConversion"/>
  </si>
  <si>
    <t>附表11-1</t>
    <phoneticPr fontId="2" type="noConversion"/>
  </si>
  <si>
    <t>附表26-2</t>
    <phoneticPr fontId="2" type="noConversion"/>
  </si>
  <si>
    <t>張秋政(證人)</t>
    <phoneticPr fontId="2" type="noConversion"/>
  </si>
  <si>
    <t>99/07/06~101/10/12</t>
    <phoneticPr fontId="2" type="noConversion"/>
  </si>
  <si>
    <t>附表27-1</t>
    <phoneticPr fontId="2" type="noConversion"/>
  </si>
  <si>
    <t>附表27-2</t>
    <phoneticPr fontId="2" type="noConversion"/>
  </si>
  <si>
    <t>柯雅芬(本院併辦告訴人)</t>
    <phoneticPr fontId="2" type="noConversion"/>
  </si>
  <si>
    <t>99/9/21~101/09/11</t>
    <phoneticPr fontId="2" type="noConversion"/>
  </si>
  <si>
    <t>附表28-1</t>
    <phoneticPr fontId="2" type="noConversion"/>
  </si>
  <si>
    <t>附表28-2</t>
    <phoneticPr fontId="2" type="noConversion"/>
  </si>
  <si>
    <t>曹珮華(本院併辦告訴人)</t>
    <phoneticPr fontId="2" type="noConversion"/>
  </si>
  <si>
    <t>99/11/30~102/04/25</t>
    <phoneticPr fontId="2" type="noConversion"/>
  </si>
  <si>
    <t>附表29-1</t>
    <phoneticPr fontId="2" type="noConversion"/>
  </si>
  <si>
    <t>附表29-2</t>
    <phoneticPr fontId="2" type="noConversion"/>
  </si>
  <si>
    <t>江鈞綺(本院併辦告訴人)</t>
    <phoneticPr fontId="2" type="noConversion"/>
  </si>
  <si>
    <t>101/06/08~102/04/27</t>
    <phoneticPr fontId="2" type="noConversion"/>
  </si>
  <si>
    <t>附表30-1</t>
    <phoneticPr fontId="2" type="noConversion"/>
  </si>
  <si>
    <t>附表30-2</t>
    <phoneticPr fontId="2" type="noConversion"/>
  </si>
  <si>
    <t>柯棟樑(本院併辦告訴人)</t>
    <phoneticPr fontId="2" type="noConversion"/>
  </si>
  <si>
    <t>101/07/16~102/07/29</t>
    <phoneticPr fontId="2" type="noConversion"/>
  </si>
  <si>
    <t>附表31-1</t>
    <phoneticPr fontId="2" type="noConversion"/>
  </si>
  <si>
    <t>附表31-2</t>
    <phoneticPr fontId="2" type="noConversion"/>
  </si>
  <si>
    <t>黃慧珠(本院併辦告訴人)</t>
    <phoneticPr fontId="2" type="noConversion"/>
  </si>
  <si>
    <t>101/08/21~102/09/16</t>
    <phoneticPr fontId="2" type="noConversion"/>
  </si>
  <si>
    <t>附表32-1</t>
    <phoneticPr fontId="2" type="noConversion"/>
  </si>
  <si>
    <t>附表32-2</t>
    <phoneticPr fontId="2" type="noConversion"/>
  </si>
  <si>
    <t>吳敏嘉(本院併辦告訴人)</t>
    <phoneticPr fontId="2" type="noConversion"/>
  </si>
  <si>
    <t>102/01/29~102/04/03</t>
    <phoneticPr fontId="2" type="noConversion"/>
  </si>
  <si>
    <t>附表33-1</t>
    <phoneticPr fontId="2" type="noConversion"/>
  </si>
  <si>
    <t>附表33-2</t>
    <phoneticPr fontId="2" type="noConversion"/>
  </si>
  <si>
    <t>周漢卿(本院併辦告訴人)</t>
    <phoneticPr fontId="2" type="noConversion"/>
  </si>
  <si>
    <t>102/06/07~102/09/30</t>
    <phoneticPr fontId="2" type="noConversion"/>
  </si>
  <si>
    <t>附表34-1</t>
    <phoneticPr fontId="2" type="noConversion"/>
  </si>
  <si>
    <t>附表34-2</t>
    <phoneticPr fontId="2" type="noConversion"/>
  </si>
  <si>
    <t>103/04/14~104/07/18</t>
    <phoneticPr fontId="2" type="noConversion"/>
  </si>
  <si>
    <t>附表35-1</t>
    <phoneticPr fontId="2" type="noConversion"/>
  </si>
  <si>
    <t>附表35-2</t>
    <phoneticPr fontId="2" type="noConversion"/>
  </si>
  <si>
    <t>103/04/14~104/12/01</t>
    <phoneticPr fontId="2" type="noConversion"/>
  </si>
  <si>
    <t>附表36-1</t>
    <phoneticPr fontId="2" type="noConversion"/>
  </si>
  <si>
    <t>附表36-2</t>
    <phoneticPr fontId="2" type="noConversion"/>
  </si>
  <si>
    <t>陳思帆(本院併辦告訴人)</t>
    <phoneticPr fontId="2" type="noConversion"/>
  </si>
  <si>
    <t>103/07/07~104/06/01</t>
    <phoneticPr fontId="2" type="noConversion"/>
  </si>
  <si>
    <t>附表37-1</t>
    <phoneticPr fontId="2" type="noConversion"/>
  </si>
  <si>
    <t>附表37-2</t>
    <phoneticPr fontId="2" type="noConversion"/>
  </si>
  <si>
    <t>林宣彤(本院併辦告訴人)</t>
    <phoneticPr fontId="2" type="noConversion"/>
  </si>
  <si>
    <t>104/02/03~104/06/11</t>
    <phoneticPr fontId="2" type="noConversion"/>
  </si>
  <si>
    <t>附表38-1</t>
    <phoneticPr fontId="2" type="noConversion"/>
  </si>
  <si>
    <t>附表38-2</t>
    <phoneticPr fontId="2" type="noConversion"/>
  </si>
  <si>
    <t>趙友志(本院併辦告訴人)</t>
    <phoneticPr fontId="2" type="noConversion"/>
  </si>
  <si>
    <t>104/04/17~104/05/25</t>
    <phoneticPr fontId="2" type="noConversion"/>
  </si>
  <si>
    <t>附表39-1</t>
    <phoneticPr fontId="2" type="noConversion"/>
  </si>
  <si>
    <t>附表39-2</t>
    <phoneticPr fontId="2" type="noConversion"/>
  </si>
  <si>
    <t>王秀菊(本院併辦告訴人)</t>
    <phoneticPr fontId="2" type="noConversion"/>
  </si>
  <si>
    <t>100/08/03~101/04/27</t>
    <phoneticPr fontId="2" type="noConversion"/>
  </si>
  <si>
    <t>附表40-1</t>
    <phoneticPr fontId="2" type="noConversion"/>
  </si>
  <si>
    <t>附表40-2</t>
    <phoneticPr fontId="2" type="noConversion"/>
  </si>
  <si>
    <t>黃麗花(本院併辦告訴人)</t>
    <phoneticPr fontId="2" type="noConversion"/>
  </si>
  <si>
    <t>100/02/18~101/05/30</t>
    <phoneticPr fontId="2" type="noConversion"/>
  </si>
  <si>
    <t>附表41-1</t>
    <phoneticPr fontId="2" type="noConversion"/>
  </si>
  <si>
    <t>附表41-2</t>
    <phoneticPr fontId="2" type="noConversion"/>
  </si>
  <si>
    <t>合計</t>
    <phoneticPr fontId="2" type="noConversion"/>
  </si>
  <si>
    <t>編號</t>
    <phoneticPr fontId="2" type="noConversion"/>
  </si>
  <si>
    <t>出處</t>
    <phoneticPr fontId="2" type="noConversion"/>
  </si>
  <si>
    <t>出處</t>
    <phoneticPr fontId="2" type="noConversion"/>
  </si>
  <si>
    <t>楊阿粉（告訴人）</t>
    <phoneticPr fontId="2" type="noConversion"/>
  </si>
  <si>
    <t>附表7-1</t>
    <phoneticPr fontId="2" type="noConversion"/>
  </si>
  <si>
    <t>余秀餘（告訴人）</t>
    <phoneticPr fontId="2" type="noConversion"/>
  </si>
  <si>
    <t>附表7-1</t>
    <phoneticPr fontId="2" type="noConversion"/>
  </si>
  <si>
    <t>有成立和解(詳總表二之(1))</t>
    <phoneticPr fontId="2" type="noConversion"/>
  </si>
  <si>
    <t>孫鳳雲（告訴人）</t>
    <phoneticPr fontId="2" type="noConversion"/>
  </si>
  <si>
    <t>附表10-1</t>
    <phoneticPr fontId="2" type="noConversion"/>
  </si>
  <si>
    <t>附表8-1</t>
    <phoneticPr fontId="2" type="noConversion"/>
  </si>
  <si>
    <t>林秀鴻（告訴人）</t>
    <phoneticPr fontId="2" type="noConversion"/>
  </si>
  <si>
    <t>附表12-1</t>
    <phoneticPr fontId="2" type="noConversion"/>
  </si>
  <si>
    <t>附表1-1</t>
    <phoneticPr fontId="2" type="noConversion"/>
  </si>
  <si>
    <t>林金盆（告訴人）</t>
    <phoneticPr fontId="2" type="noConversion"/>
  </si>
  <si>
    <t>附表13-1</t>
    <phoneticPr fontId="2" type="noConversion"/>
  </si>
  <si>
    <t>附表2-1</t>
    <phoneticPr fontId="2" type="noConversion"/>
  </si>
  <si>
    <t>陳謝蘭芳（告訴人）</t>
    <phoneticPr fontId="2" type="noConversion"/>
  </si>
  <si>
    <t>附表14-1</t>
    <phoneticPr fontId="2" type="noConversion"/>
  </si>
  <si>
    <t>附表5-1</t>
    <phoneticPr fontId="2" type="noConversion"/>
  </si>
  <si>
    <t>何慧君（告訴人）</t>
    <phoneticPr fontId="2" type="noConversion"/>
  </si>
  <si>
    <t>附表15-1</t>
    <phoneticPr fontId="2" type="noConversion"/>
  </si>
  <si>
    <t>附表12-1</t>
    <phoneticPr fontId="2" type="noConversion"/>
  </si>
  <si>
    <t>張雅芸（告訴人）</t>
    <phoneticPr fontId="2" type="noConversion"/>
  </si>
  <si>
    <t>附表16-1</t>
    <phoneticPr fontId="2" type="noConversion"/>
  </si>
  <si>
    <t>附表10-1</t>
    <phoneticPr fontId="2" type="noConversion"/>
  </si>
  <si>
    <t>蕭翔仁（告訴人）</t>
    <phoneticPr fontId="2" type="noConversion"/>
  </si>
  <si>
    <t>附表17-1</t>
    <phoneticPr fontId="2" type="noConversion"/>
  </si>
  <si>
    <t>附表17-1</t>
    <phoneticPr fontId="2" type="noConversion"/>
  </si>
  <si>
    <t>劉素華（告訴人）</t>
    <phoneticPr fontId="2" type="noConversion"/>
  </si>
  <si>
    <t>附表18-1</t>
    <phoneticPr fontId="2" type="noConversion"/>
  </si>
  <si>
    <t>附表4-1</t>
    <phoneticPr fontId="2" type="noConversion"/>
  </si>
  <si>
    <t>有成立和解(詳總表二之(1))</t>
    <phoneticPr fontId="2" type="noConversion"/>
  </si>
  <si>
    <t>朱慧泳（告訴人）</t>
    <phoneticPr fontId="2" type="noConversion"/>
  </si>
  <si>
    <t>附表19-1</t>
    <phoneticPr fontId="2" type="noConversion"/>
  </si>
  <si>
    <t>附表6-1</t>
    <phoneticPr fontId="2" type="noConversion"/>
  </si>
  <si>
    <t>林淑玲（告訴人）</t>
    <phoneticPr fontId="2" type="noConversion"/>
  </si>
  <si>
    <t>附表20-1</t>
    <phoneticPr fontId="2" type="noConversion"/>
  </si>
  <si>
    <t>附表14-1</t>
    <phoneticPr fontId="2" type="noConversion"/>
  </si>
  <si>
    <t>林淑萍（告訴人）</t>
    <phoneticPr fontId="2" type="noConversion"/>
  </si>
  <si>
    <t>附表21-1</t>
    <phoneticPr fontId="2" type="noConversion"/>
  </si>
  <si>
    <t>附表13-1</t>
    <phoneticPr fontId="2" type="noConversion"/>
  </si>
  <si>
    <t>林雅琪（告訴人）</t>
    <phoneticPr fontId="2" type="noConversion"/>
  </si>
  <si>
    <t>附表22-1</t>
    <phoneticPr fontId="2" type="noConversion"/>
  </si>
  <si>
    <t>附表15-1</t>
    <phoneticPr fontId="2" type="noConversion"/>
  </si>
  <si>
    <t>有成立和解(詳總表二之(1))</t>
    <phoneticPr fontId="2" type="noConversion"/>
  </si>
  <si>
    <t>陳惠雯（告訴人）</t>
    <phoneticPr fontId="2" type="noConversion"/>
  </si>
  <si>
    <t>附表25-1
（不含編號1部分）</t>
    <phoneticPr fontId="2" type="noConversion"/>
  </si>
  <si>
    <t>附表9-1</t>
    <phoneticPr fontId="2" type="noConversion"/>
  </si>
  <si>
    <t>曹珮華(告訴人)</t>
    <phoneticPr fontId="2" type="noConversion"/>
  </si>
  <si>
    <t>99/11/30~104/04/25</t>
    <phoneticPr fontId="2" type="noConversion"/>
  </si>
  <si>
    <t>附表29-1</t>
    <phoneticPr fontId="2" type="noConversion"/>
  </si>
  <si>
    <t>黃慧珠(告訴人)</t>
    <phoneticPr fontId="2" type="noConversion"/>
  </si>
  <si>
    <t>101/08/21~102/09/19</t>
    <phoneticPr fontId="2" type="noConversion"/>
  </si>
  <si>
    <t>附表32-1</t>
    <phoneticPr fontId="2" type="noConversion"/>
  </si>
  <si>
    <t>陳萱語(告訴人)</t>
    <phoneticPr fontId="2" type="noConversion"/>
  </si>
  <si>
    <t>103/04/14~104/07/18</t>
    <phoneticPr fontId="2" type="noConversion"/>
  </si>
  <si>
    <t>附表35-1</t>
    <phoneticPr fontId="2" type="noConversion"/>
  </si>
  <si>
    <t>林恩源(告訴人)</t>
    <phoneticPr fontId="2" type="noConversion"/>
  </si>
  <si>
    <t>103/04/14~104/12/01</t>
    <phoneticPr fontId="2" type="noConversion"/>
  </si>
  <si>
    <t>附表36-1</t>
    <phoneticPr fontId="2" type="noConversion"/>
  </si>
  <si>
    <t>有成立和解(詳總表二之(1))</t>
    <phoneticPr fontId="2" type="noConversion"/>
  </si>
  <si>
    <t>陳思帆(告訴人)</t>
    <phoneticPr fontId="2" type="noConversion"/>
  </si>
  <si>
    <t>103/07/07~104/06/01</t>
    <phoneticPr fontId="2" type="noConversion"/>
  </si>
  <si>
    <t>附表37-1</t>
    <phoneticPr fontId="2" type="noConversion"/>
  </si>
  <si>
    <t>有成立和解(詳總表二之(1))</t>
    <phoneticPr fontId="2" type="noConversion"/>
  </si>
  <si>
    <t>林宣彤(告訴人)</t>
    <phoneticPr fontId="2" type="noConversion"/>
  </si>
  <si>
    <t>104/02/03~104/06/11</t>
    <phoneticPr fontId="2" type="noConversion"/>
  </si>
  <si>
    <t>附表38-1</t>
    <phoneticPr fontId="2" type="noConversion"/>
  </si>
  <si>
    <t>合計</t>
    <phoneticPr fontId="2" type="noConversion"/>
  </si>
  <si>
    <t>總表二之(1)：張秋玟與各投資人和解之明細</t>
    <phoneticPr fontId="2" type="noConversion"/>
  </si>
  <si>
    <t>告訴人</t>
    <phoneticPr fontId="2" type="noConversion"/>
  </si>
  <si>
    <t>和解日期</t>
    <phoneticPr fontId="2" type="noConversion"/>
  </si>
  <si>
    <t>金額(新臺幣：元)</t>
    <phoneticPr fontId="2" type="noConversion"/>
  </si>
  <si>
    <t>證據及出處(註)</t>
    <phoneticPr fontId="2" type="noConversion"/>
  </si>
  <si>
    <t>總表一所列應沒收之金額</t>
    <phoneticPr fontId="2" type="noConversion"/>
  </si>
  <si>
    <t>林淑玲</t>
    <phoneticPr fontId="2" type="noConversion"/>
  </si>
  <si>
    <t>108年12月31日</t>
    <phoneticPr fontId="2" type="noConversion"/>
  </si>
  <si>
    <t>和解書、收據
本院卷3P.465-469、485</t>
  </si>
  <si>
    <t>林淑萍</t>
    <phoneticPr fontId="2" type="noConversion"/>
  </si>
  <si>
    <t>和解書、收據
本院卷3P.459-463、485</t>
  </si>
  <si>
    <t>林雅琪</t>
    <phoneticPr fontId="2" type="noConversion"/>
  </si>
  <si>
    <t>108年12月31日</t>
    <phoneticPr fontId="2" type="noConversion"/>
  </si>
  <si>
    <t>和解書、收據
本院卷3P.471-475、485</t>
  </si>
  <si>
    <t>蕭翔仁</t>
    <phoneticPr fontId="2" type="noConversion"/>
  </si>
  <si>
    <t>和解書、收據
本院卷3P.477-481、485</t>
  </si>
  <si>
    <t>109年4月22日</t>
    <phoneticPr fontId="2" type="noConversion"/>
  </si>
  <si>
    <t>和解書、收據
本院卷5第279-283</t>
  </si>
  <si>
    <t>109年5月22日</t>
    <phoneticPr fontId="2" type="noConversion"/>
  </si>
  <si>
    <t>和解書、收據
本院卷7P31-35</t>
  </si>
  <si>
    <t>109年6月10日</t>
    <phoneticPr fontId="2" type="noConversion"/>
  </si>
  <si>
    <t>和解書、收據
本院卷8P171-173</t>
  </si>
  <si>
    <t>余秀餘</t>
    <phoneticPr fontId="2" type="noConversion"/>
  </si>
  <si>
    <t>和解書、收據
本院卷8P181-183、201</t>
  </si>
  <si>
    <t>109年6月11日</t>
    <phoneticPr fontId="2" type="noConversion"/>
  </si>
  <si>
    <t>和解書、收據
本院卷8P185-187、201</t>
  </si>
  <si>
    <t>林金盆</t>
    <phoneticPr fontId="2" type="noConversion"/>
  </si>
  <si>
    <t>和解書、收據
本院卷8P189-191、201</t>
  </si>
  <si>
    <t>陳謝蘭芳</t>
    <phoneticPr fontId="2" type="noConversion"/>
  </si>
  <si>
    <t>和解書、收據
本院卷8P193-195、201</t>
  </si>
  <si>
    <t>孫鳳雲</t>
    <phoneticPr fontId="2" type="noConversion"/>
  </si>
  <si>
    <t>109年6月11日</t>
    <phoneticPr fontId="2" type="noConversion"/>
  </si>
  <si>
    <t>和解書、收據
本院卷8P197-199、201</t>
  </si>
  <si>
    <t>109年6月12日</t>
    <phoneticPr fontId="2" type="noConversion"/>
  </si>
  <si>
    <t>和解書、收據
本院卷9P29-33</t>
  </si>
  <si>
    <t>朱慧泳</t>
    <phoneticPr fontId="2" type="noConversion"/>
  </si>
  <si>
    <t>和解書、收據
本院卷9P159-163</t>
  </si>
  <si>
    <t>陳惠雯</t>
    <phoneticPr fontId="2" type="noConversion"/>
  </si>
  <si>
    <t>109年7月28日</t>
    <phoneticPr fontId="2" type="noConversion"/>
  </si>
  <si>
    <t>和解書、收據
本院卷11P115-119</t>
  </si>
  <si>
    <t>林恩源</t>
    <phoneticPr fontId="2" type="noConversion"/>
  </si>
  <si>
    <t>109年8月6日</t>
    <phoneticPr fontId="2" type="noConversion"/>
  </si>
  <si>
    <t>和解書、收據
本院卷13P11-15、443</t>
  </si>
  <si>
    <t>109年8月5日</t>
    <phoneticPr fontId="2" type="noConversion"/>
  </si>
  <si>
    <t>和解書、收據
本院卷13P17-21、443</t>
  </si>
  <si>
    <t>109年8月6日</t>
    <phoneticPr fontId="2" type="noConversion"/>
  </si>
  <si>
    <t>和解書、收據
本院卷13P23-27、443</t>
  </si>
  <si>
    <t>曹珮華</t>
    <phoneticPr fontId="2" type="noConversion"/>
  </si>
  <si>
    <t>109年8月6日</t>
    <phoneticPr fontId="2" type="noConversion"/>
  </si>
  <si>
    <t>和解書、收據
本院卷13P29-33、443</t>
  </si>
  <si>
    <t>註：本判決附表引用之本院卷編號，均以阿拉伯數字1至15取代原卷宗編號一至十五，以下各附表均同。</t>
    <phoneticPr fontId="2" type="noConversion"/>
  </si>
  <si>
    <t>陳謝蘭芳（告訴人）</t>
    <phoneticPr fontId="2" type="noConversion"/>
  </si>
  <si>
    <t>附表14-2</t>
    <phoneticPr fontId="2" type="noConversion"/>
  </si>
  <si>
    <t>附表15-2</t>
    <phoneticPr fontId="2" type="noConversion"/>
  </si>
  <si>
    <t>張雅芸（告訴人）</t>
    <phoneticPr fontId="2" type="noConversion"/>
  </si>
  <si>
    <t>附表16-2</t>
    <phoneticPr fontId="2" type="noConversion"/>
  </si>
  <si>
    <t>蕭翔仁（告訴人）</t>
    <phoneticPr fontId="2" type="noConversion"/>
  </si>
  <si>
    <t>附表17-2</t>
    <phoneticPr fontId="2" type="noConversion"/>
  </si>
  <si>
    <t>劉素華（告訴人）</t>
    <phoneticPr fontId="2" type="noConversion"/>
  </si>
  <si>
    <t>附表18-2</t>
    <phoneticPr fontId="2" type="noConversion"/>
  </si>
  <si>
    <t>朱慧泳（告訴人）</t>
    <phoneticPr fontId="2" type="noConversion"/>
  </si>
  <si>
    <t>附表19-2</t>
    <phoneticPr fontId="2" type="noConversion"/>
  </si>
  <si>
    <t>林淑玲（告訴人）</t>
    <phoneticPr fontId="2" type="noConversion"/>
  </si>
  <si>
    <t>附表20-2</t>
    <phoneticPr fontId="2" type="noConversion"/>
  </si>
  <si>
    <t>林淑萍（告訴人）</t>
    <phoneticPr fontId="2" type="noConversion"/>
  </si>
  <si>
    <t>附表21-2</t>
    <phoneticPr fontId="2" type="noConversion"/>
  </si>
  <si>
    <t>林雅琪（告訴人）</t>
    <phoneticPr fontId="2" type="noConversion"/>
  </si>
  <si>
    <t>附表22-2</t>
    <phoneticPr fontId="2" type="noConversion"/>
  </si>
  <si>
    <t>林耿立（原審併辦一告訴人）</t>
    <phoneticPr fontId="2" type="noConversion"/>
  </si>
  <si>
    <t>附表23-2</t>
    <phoneticPr fontId="2" type="noConversion"/>
  </si>
  <si>
    <t>林清輝（告訴人）</t>
    <phoneticPr fontId="2" type="noConversion"/>
  </si>
  <si>
    <t>附表24-2</t>
    <phoneticPr fontId="2" type="noConversion"/>
  </si>
  <si>
    <t>陳惠雯（告訴人）</t>
    <phoneticPr fontId="2" type="noConversion"/>
  </si>
  <si>
    <t>附表25-2</t>
    <phoneticPr fontId="2" type="noConversion"/>
  </si>
  <si>
    <t>黃祥芬（告訴人）</t>
    <phoneticPr fontId="2" type="noConversion"/>
  </si>
  <si>
    <t>附表26-2</t>
    <phoneticPr fontId="2" type="noConversion"/>
  </si>
  <si>
    <t>張秋政(證人)</t>
    <phoneticPr fontId="2" type="noConversion"/>
  </si>
  <si>
    <t>102/03/18</t>
    <phoneticPr fontId="2" type="noConversion"/>
  </si>
  <si>
    <t>102/07/22~104/04/10</t>
    <phoneticPr fontId="2" type="noConversion"/>
  </si>
  <si>
    <t>附表27-2</t>
    <phoneticPr fontId="2" type="noConversion"/>
  </si>
  <si>
    <t>柯雅芬(本院併辦告訴人)</t>
    <phoneticPr fontId="2" type="noConversion"/>
  </si>
  <si>
    <t>102/02/21</t>
    <phoneticPr fontId="2" type="noConversion"/>
  </si>
  <si>
    <t>附表28-2</t>
    <phoneticPr fontId="2" type="noConversion"/>
  </si>
  <si>
    <t>曹珮華(本院併辦告訴人)</t>
    <phoneticPr fontId="2" type="noConversion"/>
  </si>
  <si>
    <t>102/10/29</t>
    <phoneticPr fontId="2" type="noConversion"/>
  </si>
  <si>
    <t>103/01/24~104/01/30</t>
    <phoneticPr fontId="2" type="noConversion"/>
  </si>
  <si>
    <t>附表29-2</t>
    <phoneticPr fontId="2" type="noConversion"/>
  </si>
  <si>
    <t>江鈞綺(本院併辦告訴人)</t>
    <phoneticPr fontId="2" type="noConversion"/>
  </si>
  <si>
    <t>104/07/12</t>
    <phoneticPr fontId="2" type="noConversion"/>
  </si>
  <si>
    <t>附表30-2</t>
    <phoneticPr fontId="2" type="noConversion"/>
  </si>
  <si>
    <t>柯棟樑(本院併辦告訴人)</t>
    <phoneticPr fontId="2" type="noConversion"/>
  </si>
  <si>
    <t>104/04/30</t>
    <phoneticPr fontId="2" type="noConversion"/>
  </si>
  <si>
    <t>105/03/13~107/03/30</t>
    <phoneticPr fontId="2" type="noConversion"/>
  </si>
  <si>
    <t>107/05/23~108/08/31</t>
    <phoneticPr fontId="2" type="noConversion"/>
  </si>
  <si>
    <t>附表31-2</t>
    <phoneticPr fontId="2" type="noConversion"/>
  </si>
  <si>
    <t>黃慧珠(本院併辦告訴人)</t>
    <phoneticPr fontId="2" type="noConversion"/>
  </si>
  <si>
    <t>104/03/10</t>
    <phoneticPr fontId="2" type="noConversion"/>
  </si>
  <si>
    <t>104/08/24~106/04/12</t>
    <phoneticPr fontId="2" type="noConversion"/>
  </si>
  <si>
    <t>107/04/12~108/09/02</t>
    <phoneticPr fontId="2" type="noConversion"/>
  </si>
  <si>
    <t>附表32-2</t>
    <phoneticPr fontId="2" type="noConversion"/>
  </si>
  <si>
    <t>吳敏嘉(本院併辦告訴人)</t>
    <phoneticPr fontId="2" type="noConversion"/>
  </si>
  <si>
    <t>102/10/28</t>
    <phoneticPr fontId="2" type="noConversion"/>
  </si>
  <si>
    <t>103/01/16~104/07/12</t>
    <phoneticPr fontId="2" type="noConversion"/>
  </si>
  <si>
    <t>附表33-2</t>
    <phoneticPr fontId="2" type="noConversion"/>
  </si>
  <si>
    <t>周漢卿(本院併辦告訴人)</t>
    <phoneticPr fontId="2" type="noConversion"/>
  </si>
  <si>
    <t>104/08/01</t>
    <phoneticPr fontId="2" type="noConversion"/>
  </si>
  <si>
    <t>附表34-2</t>
    <phoneticPr fontId="2" type="noConversion"/>
  </si>
  <si>
    <t>陳萱語(本院併辦告訴人)</t>
    <phoneticPr fontId="2" type="noConversion"/>
  </si>
  <si>
    <t>104/07/27</t>
    <phoneticPr fontId="2" type="noConversion"/>
  </si>
  <si>
    <t>105/09/05~107/01/19</t>
    <phoneticPr fontId="2" type="noConversion"/>
  </si>
  <si>
    <t>107/05/17~108/08/13</t>
    <phoneticPr fontId="2" type="noConversion"/>
  </si>
  <si>
    <t>附表35-2</t>
    <phoneticPr fontId="2" type="noConversion"/>
  </si>
  <si>
    <t>林恩源(本院併辦告訴人)</t>
    <phoneticPr fontId="2" type="noConversion"/>
  </si>
  <si>
    <t>104/08/02</t>
    <phoneticPr fontId="2" type="noConversion"/>
  </si>
  <si>
    <t>105/10/12~107/01/23</t>
    <phoneticPr fontId="2" type="noConversion"/>
  </si>
  <si>
    <t>107/04/03~108/09/05</t>
    <phoneticPr fontId="2" type="noConversion"/>
  </si>
  <si>
    <t>附表36-2</t>
    <phoneticPr fontId="2" type="noConversion"/>
  </si>
  <si>
    <t>陳思帆(本院併辦告訴人)</t>
    <phoneticPr fontId="2" type="noConversion"/>
  </si>
  <si>
    <t>104/09/30</t>
    <phoneticPr fontId="2" type="noConversion"/>
  </si>
  <si>
    <t>105/04/17~107/03/22</t>
    <phoneticPr fontId="2" type="noConversion"/>
  </si>
  <si>
    <t>107/07/13~108/08/31</t>
    <phoneticPr fontId="2" type="noConversion"/>
  </si>
  <si>
    <t>附表37-2</t>
    <phoneticPr fontId="2" type="noConversion"/>
  </si>
  <si>
    <t>林宣彤(本院併辦告訴人)</t>
    <phoneticPr fontId="2" type="noConversion"/>
  </si>
  <si>
    <t>104/09/24</t>
    <phoneticPr fontId="2" type="noConversion"/>
  </si>
  <si>
    <t>107/05/17~108/09/05</t>
    <phoneticPr fontId="2" type="noConversion"/>
  </si>
  <si>
    <t>附表38-2</t>
    <phoneticPr fontId="2" type="noConversion"/>
  </si>
  <si>
    <t>趙友志(本院併辦告訴人)</t>
    <phoneticPr fontId="2" type="noConversion"/>
  </si>
  <si>
    <t>104/09/18</t>
    <phoneticPr fontId="2" type="noConversion"/>
  </si>
  <si>
    <t>104/10/29~107/03/28</t>
    <phoneticPr fontId="2" type="noConversion"/>
  </si>
  <si>
    <t>107/04/12~108/09/09</t>
    <phoneticPr fontId="2" type="noConversion"/>
  </si>
  <si>
    <t>附表39-2</t>
    <phoneticPr fontId="2" type="noConversion"/>
  </si>
  <si>
    <t>王秀菊(本院併辦告訴人)</t>
    <phoneticPr fontId="2" type="noConversion"/>
  </si>
  <si>
    <t>104/07/08</t>
    <phoneticPr fontId="2" type="noConversion"/>
  </si>
  <si>
    <t>105/01/06~106/03/06</t>
    <phoneticPr fontId="2" type="noConversion"/>
  </si>
  <si>
    <t>附表40-2</t>
    <phoneticPr fontId="2" type="noConversion"/>
  </si>
  <si>
    <t>黃麗花(本院併辦告訴人)</t>
    <phoneticPr fontId="2" type="noConversion"/>
  </si>
  <si>
    <t>104/07/31</t>
    <phoneticPr fontId="2" type="noConversion"/>
  </si>
  <si>
    <t>105/01/22~106/03/28</t>
    <phoneticPr fontId="2" type="noConversion"/>
  </si>
  <si>
    <t>附表41-2</t>
    <phoneticPr fontId="2" type="noConversion"/>
  </si>
  <si>
    <t>註1：編號1張秋玟投資金額為附表1-1(1)+1-1(2)+1-1(3)之總和，94,245,000=87,657,000+3,518,000+3,070,000；蔡惠娟匯給張秋玟之金額為附表1-2(1)+1-2(2)+1-2(3)之總和，即159,471,162=137,770,662+7,559,000+14,141,500。
註2：編號27至41部分，有關蔡惠娟匯回給各投資人款項金額均不分利息、本金，皆列入共計欄位。
註3：編號1、7、28、40部分，蔡惠娟事後匯回給各投資人之金額逾各投資人原匯給蔡惠娟之金額，因此應沒收之金額為零。
註4：編號6、8部分，蔡惠娟事後匯回給各投資人之金額，及於原審時與各投資人和解而交付之金額之總和，已逾各投資人原匯給蔡惠娟之金額，此部分沒收之金額為零。另張秋玟於本院審理時與總表二之(1)所示投資人和解而交付之賠償金額，除了交付給楊阿粉之金額20萬元外，其餘應予扣除，為蔡惠娟實際應予沒收之犯罪所得，即192,555,071=227,835,298-(35,480,227-200,000)(詳見判決理由伍、四)。</t>
    <phoneticPr fontId="2" type="noConversion"/>
  </si>
  <si>
    <t>陳萱語(本院併辦告訴人)</t>
    <phoneticPr fontId="2" type="noConversion"/>
  </si>
  <si>
    <t>林恩源(本院併辦告訴人)</t>
    <phoneticPr fontId="2" type="noConversion"/>
  </si>
  <si>
    <t>註：因第一筆投資係告訴人陳惠雯透過友人林耿立醫生介紹並交付投資款予蔡惠娟（A5P21、附表25-1編號1所示部分），故不將該部分計入被告張秋玟招攬告訴人陳惠雯投資之吸金金額。</t>
  </si>
  <si>
    <t>105/05/26~107/02/14</t>
    <phoneticPr fontId="2" type="noConversion"/>
  </si>
  <si>
    <t>註：「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t>
    <phoneticPr fontId="2" type="noConversion"/>
  </si>
  <si>
    <t>註：「實際匯款金額」與「約定投資本金」欄若有差異，係因告訴人投資款項時已依蔡惠娟之指示扣除部分投資利息。</t>
    <phoneticPr fontId="2" type="noConversion"/>
  </si>
  <si>
    <t>註：「匯款金額」與「投資金額」欄間若有差異，係因告訴人投資款項時已依蔡惠娟指示扣除投資利息。</t>
    <phoneticPr fontId="2" type="noConversion"/>
  </si>
  <si>
    <t xml:space="preserve">註1：「實際匯款金額」與「約定投資本金」欄若有差異，係因告訴人投資款項時已依蔡惠娟之指示扣除第1期(全部或部分、2個月或3個月或部分)投資利息。
註2：陳萱語於103年4月14日即匯款至蔡惠娟華南銀行東湖分行帳戶,而約定書及本票書立之日其分別係104年1月15日、25日,足見該約定書及本票係陳萱語於103年4月14日至103年12月17日匯款後才書立、簽發與告訴人。104年2月26日以 後之投資,蔡惠娟未書立、簽發約定書、本票給告訴人
註3：各筆投資月利率，原則上為2%，如各該筆「匯款金額」與「投資金額」之差額除以該次投資金額，高於2%，則為該筆投資之月利率。
</t>
    <phoneticPr fontId="2" type="noConversion"/>
  </si>
  <si>
    <t>註1：102年1月16日、102年7月29日協議書記載每月匯入之利息為出資金額之3%(42,000/1,400,000)、3%(6,000/200,000)
註2：依協議書之記載，乙方蔡惠娟簽發本票交與甲方即柯棟樑，雙方合作結束後本票即歸還蔡惠娟。</t>
    <phoneticPr fontId="2" type="noConversion"/>
  </si>
  <si>
    <t>註1：「實際匯款金額」與「約定投資本金」欄間若有差異，係因告訴人投資款項時已依被告蔡惠娟之指示扣除投資利息。
註2：江鈞綺於101年6月8日匯款1,820,000元至蔡惠娟板信銀行內湖分行帳戶，至101年9月24日再次匯款至蔡惠娟前揭帳戶前，蔡惠娟先後於101年9月6、7日匯款800,000、1,100,000、300,000元，共2,200,000元至江鈞綺華
南銀行淡水分行帳戶(本院卷13第148頁)，足證本次投資金額為2,200,000元。
註3:江鈞綺於101年9月24日匯款2,450,000元至蔡惠娟板信銀行內湖分行帳戶後至於102年1月21日再次匯款給蔡惠娟之前，蔡惠娟分別於101年12月17、19、20日匯款900,000、300,000、1,800,000元，共3,000,000元至江鈞
綺上開帳戶(本院卷13第149頁)，足證此次投資金額為3,000,000元。</t>
    <phoneticPr fontId="2" type="noConversion"/>
  </si>
  <si>
    <t>註：「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t>
    <phoneticPr fontId="2" type="noConversion"/>
  </si>
  <si>
    <t>註：「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t>
    <phoneticPr fontId="2" type="noConversion"/>
  </si>
  <si>
    <t>註：因綜觀全卷，並未見有相對應之約定書、本票或簡訊等證據佐證其實際投資本金，以「實際匯款金額」欄所示金額認定為被告約定投資本金。</t>
    <phoneticPr fontId="2" type="noConversion"/>
  </si>
  <si>
    <t>註：同附表26-1之「備註」欄及「註」所示。</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</si>
  <si>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之投資本金。</t>
    <phoneticPr fontId="2" type="noConversion"/>
  </si>
  <si>
    <t>註3：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</si>
  <si>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匯款金額」欄所示金額認定為被告約定投資本金。</t>
    <phoneticPr fontId="2" type="noConversion"/>
  </si>
  <si>
    <t>註：因被告及告訴人均未能清楚就上開資金交易區分究係本金或利息，故本院考量依附表24-1所示投資方案給付之月利息金額規模(按附表24-1投資方案進行計算，每次給付利息之規模應不超過10萬元，故本案以10萬元作為支付本金與利息之分界)，以及比對上開資金明細之支付規律性(若係規律支付，則均視為利息)，將「遠超過月利息規模」且「不具重複性」之金額視為本金之匯回。</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</si>
  <si>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</si>
  <si>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被告蔡惠娟主張該部分係還本（B2P38、P41、P42），告訴人林耿立則主張該部分係返還利息(原審卷五P43)，惟經本院比對附表23-1所示投資之投資方案，被告給付之月利息應無一次給付如前開部分所示金額之情形，況且前開金額均為整數且金額甚大，支付亦無規律性，不似利息，有疑為利被告原則下，本院將該部分依被告蔡惠娟之主張視為本金之匯回，併此敘明。</t>
    <phoneticPr fontId="2" type="noConversion"/>
  </si>
  <si>
    <t>註1：因告訴人於支付本金與被告時，大部分會先行扣除第一期之利息後再行匯出，故本院以「實際匯款金額」欄與「約定投資本金」欄間之差額，計算實際月利率；約定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3：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</si>
  <si>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因被告及告訴人均未能清楚就上開資金交易區分究係本金或利息，故本院考量依附表22-1所示投資方案給付之月利息金額規模(按附表22-1投資方案進行計算，每次給付利息之規模應不超過10萬元，故本案以10萬元作為支付本金與利息之分界)，以及比對上開資金明細之支付規律性(若係規律支付，則均視為利息)，將「遠超過月利息規模」且「不具重複性」之金額視為本金之匯回。</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</si>
  <si>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約定書、簡訊等證據佐證，而無法得出逐筆精確之月利率數據，惟延慣本案被告蔡惠娟對告訴人吸收資金之手法及歷次提出給告訴人之投資利率區間均為「顯不相當」之利率，以及告訴人曾證述「除了我們第一次投入壹年24%，後面都是很短期的案子，四個月，每個月6%」等語（原審卷四P363），應可認被告蔡惠娟亦係同樣以至少月利率2%之「顯不相當」利率報酬，吸引告訴人匯出款項進行投資。</t>
    <phoneticPr fontId="2" type="noConversion"/>
  </si>
  <si>
    <t>註：因被告及告訴人均未能清楚就上開資金交易區分究係本金或利息，故本院考量依附表21-1所示投資方案給付之月利息金額規模(按附表21-1投資方案進行計算，每次給付利息之規模應不超過10萬元，故本案以10萬元作為支付本金與利息之分界)，以及比對上開資金明細之支付規律性(若係規律支付，則均視為利息)，將「遠超過月利息規模」且「不具重複性」之金額視為本金之匯回。</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</si>
  <si>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投資本金。
註2：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</si>
  <si>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因被告及告訴人均未能清楚就上開資金交易區分究係本金或利息，故本院考量依附表20-1所示投資方案給付之月利息金額規模(按附表20-1投資方案進行計算，每次給付利息之規模應不超過10萬元，故本案以10萬元作為支付本金與利息之分界)，以及比對上開資金明細之支付規律性(若係規律支付，則均視為利息)，將「遠超過月利息規模」且「不具重複性」之金額視為本金之匯回。</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</si>
  <si>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約定書、簡訊等證據佐證，而無法得出逐筆精確之月利率數據，惟延慣本案被告蔡惠娟對告訴人吸收資金之手法及歷次提出給告訴人之投資利率區間均為「顯不相當」之利率，應可認被告蔡惠娟亦係同樣以「顯不相當」之利率報酬，吸引告訴人匯出款項進行投資。</t>
    <phoneticPr fontId="2" type="noConversion"/>
  </si>
  <si>
    <t>註1：因告訴人於支付本金與被告時，大部分會先行扣除第一期之利息後再行匯出，故本院以「實際匯款金額」欄與「約定投資本金」欄間之差額，計算實際月利率；約定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</si>
  <si>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t>
    <phoneticPr fontId="2" type="noConversion"/>
  </si>
  <si>
    <t>註1：「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實際匯款金額」欄所示金額認定為被告約定投資本金。
註2：縱卷內未有約定書、簡訊等證據佐證，而無法得出逐筆精確之月利率數據，惟延慣本案被告蔡惠娟對告訴人吸收資金之手法及歷次提出給告訴人之投資利率區間均為「顯不相當」之利率，以及告訴人曾證述「大部分的月利率、月分紅大概是在2%，有一些短期的案子，有一些名目，過年或節日，利率會更好...」等語（原審卷四P427），應可認被告蔡惠娟亦係同樣以至少月利率2%之「顯不相當」利率報酬，吸引告訴人匯出款項進行投資。</t>
    <phoneticPr fontId="2" type="noConversion"/>
  </si>
  <si>
    <t>註：依告訴人107.09.11刑事陳報狀所附「告證3」所載係本金之返還（見原審卷三P229-236），核係大於本院附表16-1所示投資方案下被告應給付之月利息規模，告訴人之主張應與事實相符。</t>
    <phoneticPr fontId="2" type="noConversion"/>
  </si>
  <si>
    <t>註1：因告訴人於支付本金與被告時，大部分會先行扣除第一期之利息後再行匯出，故本院以「實際匯款金額」欄與「約定投資本金」欄間之差額，計算實際月利率；約定書另有利息之約定者，則視為第二期後之月利率。
註2：「實際匯款金額」與「約定投資本金」欄間所示金額若有差異，係因告訴人匯出投資款項時已依被告指示扣除第一期投資利息，或係當投資到期後，告訴人因被告再行推介而經扣除原投資到期所得取回本利後，再行補匯差額參與新投資方案所致；部分匯款交易，因綜觀全卷，並未見有相對應之約定書、本票或簡訊等證據佐證其實際投資本金，有疑為利被告原則下，該部分以「匯款金額」欄所示金額認定為被告約定投資本金。
註3：縱卷內未有協議書、簡訊等證據佐證，而僅由告訴人呈報該部分月利率介於3%至8.75%間（原審卷三P223-227），惟延慣本案被告蔡惠娟對告訴人吸收資金之手法及歷次提出給告訴人之投資利率（見上開附表「月利率」欄位所示），以及告訴人曾證稱最少獲利的比率就是月息2分等語（原審卷四P293），應可認被告蔡惠娟亦係同樣以月利率至少2%之「顯不相當」利率報酬，吸引告訴人匯出款項進行投資。</t>
    <phoneticPr fontId="2" type="noConversion"/>
  </si>
  <si>
    <t>註:由該欄中可見，就正常給付投資人利息期間，被告蔡惠娟對告訴人「何慧君」及「張秋玟」兩者，係支付至最晚期之104年12月間；次者，支付至104年11月間者之對象係「黃祥芬」；支付至104年10月間者之對象，包括「林耿立」、「陳惠雯」、「朱慧泳」等人。綜上可見，被告蔡惠娟在給付利息予投資人時，對於曾積極協助介紹對象加入投資之投資人如張秋玟、何慧君、林耿立、陳惠雯等人，似乎與其他投資人相較，按期正常給付利息之期間較長。</t>
    <phoneticPr fontId="2" type="noConversion"/>
  </si>
  <si>
    <r>
      <rPr>
        <b/>
        <sz val="10"/>
        <color theme="1"/>
        <rFont val="標楷體"/>
        <family val="4"/>
        <charset val="136"/>
      </rPr>
      <t>￭104年01月日期不明：</t>
    </r>
    <r>
      <rPr>
        <sz val="10"/>
        <color theme="1"/>
        <rFont val="標楷體"/>
        <family val="4"/>
        <charset val="136"/>
      </rPr>
      <t xml:space="preserve">
蕭翔仁：「Dear Jenny姐。預計2/1和3/1分別入30。不知可在時限內。非常感謝」
蔡惠娟：「可以，等你」
</t>
    </r>
    <r>
      <rPr>
        <b/>
        <sz val="10"/>
        <color theme="1"/>
        <rFont val="標楷體"/>
        <family val="4"/>
        <charset val="136"/>
      </rPr>
      <t>￭104年01月28日：</t>
    </r>
    <r>
      <rPr>
        <sz val="10"/>
        <color theme="1"/>
        <rFont val="標楷體"/>
        <family val="4"/>
        <charset val="136"/>
      </rPr>
      <t xml:space="preserve">
蔡惠娟：「翔仁：2/1號確定可接30額度？」
蕭翔仁：「Dear Jenny姐。預計和原本2號的100合併。變成2/2入30（-1.5-2）和3/2入30（-1.5-1.5-2）。不知這樣可會比較方便？非常感謝:)」
蔡惠娟：「可以，都記錄在2號，你週一處理好再告知。三月份再把約交給你」</t>
    </r>
    <phoneticPr fontId="2" type="noConversion"/>
  </si>
  <si>
    <r>
      <rPr>
        <b/>
        <sz val="10"/>
        <color theme="1"/>
        <rFont val="標楷體"/>
        <family val="4"/>
        <charset val="136"/>
      </rPr>
      <t>￭103年09月16日：</t>
    </r>
    <r>
      <rPr>
        <sz val="10"/>
        <color theme="1"/>
        <rFont val="標楷體"/>
        <family val="4"/>
        <charset val="136"/>
      </rPr>
      <t xml:space="preserve">
蔡惠娟：「月中的30會到位？」、「我排出35，前3個月收息（1.8），之後回規一般行情，扣下息1.8，你匯28.2就可以《原有的5+30》
</t>
    </r>
    <r>
      <rPr>
        <b/>
        <sz val="10"/>
        <color theme="1"/>
        <rFont val="標楷體"/>
        <family val="4"/>
        <charset val="136"/>
      </rPr>
      <t>￭103年09月17日：</t>
    </r>
    <r>
      <rPr>
        <sz val="10"/>
        <color theme="1"/>
        <rFont val="標楷體"/>
        <family val="4"/>
        <charset val="136"/>
      </rPr>
      <t xml:space="preserve">
蕭翔仁：「Jenny姐久等！28.2已入，請查照，住順心:)」
蔡惠娟：「收到。記錄在17號35。我再把約交給慧君。繼續加油」</t>
    </r>
    <phoneticPr fontId="2" type="noConversion"/>
  </si>
  <si>
    <t>註：「實際匯款金額」與「約定投資本金」欄間若有差異，係因告訴人投資款項時已依蔡惠娟之指示扣除投資利息。</t>
    <phoneticPr fontId="2" type="noConversion"/>
  </si>
  <si>
    <t>約定書及本票(日期均為104年2月2日)109他2114卷二第253、255頁</t>
  </si>
  <si>
    <t>其他證據：彰化銀行匯款回條聯(同前2114他卷二第211頁)</t>
  </si>
  <si>
    <t>總表一：被告蔡惠娟之犯罪所得及沒收金額之計算</t>
    <phoneticPr fontId="2" type="noConversion"/>
  </si>
  <si>
    <t>附表1-1(1)：被告張秋玟給付被告蔡惠娟之資金匯整表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</si>
</sst>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43" formatCode="_-* #,##0.00_-;\-* #,##0.00_-;_-* &quot;-&quot;??_-;_-@_-"/>
    <numFmt numFmtId="176" formatCode="_-* #,##0_-;\-* #,##0_-;_-* &quot;-&quot;??_-;_-@_-"/>
    <numFmt numFmtId="177" formatCode="0.0%"/>
    <numFmt numFmtId="178" formatCode="#,##0_);[Red]\(#,##0\)"/>
    <numFmt numFmtId="179" formatCode="#,##0_);\(#,##0\)"/>
    <numFmt numFmtId="180" formatCode="[$-404]e/m/d;@"/>
    <numFmt numFmtId="181" formatCode="_(* #,##0.00_);_(* \(#,##0.00\);_(* &quot;-&quot;??_);_(@_)"/>
    <numFmt numFmtId="182" formatCode="_(* #,##0_);_(* \(#,##0\);_(* &quot;-&quot;??_);_(@_)"/>
    <numFmt numFmtId="183" formatCode="_-* #,##0_-;\-* #,##0_-;_-* &quot;-&quot;??_-;_-@"/>
    <numFmt numFmtId="184" formatCode="yyyy/mm/dd"/>
    <numFmt numFmtId="185" formatCode="[$-404]ggge&quot;年&quot;m&quot;月&quot;d&quot;日&quot;;@"/>
    <numFmt numFmtId="186" formatCode="#,##0_ "/>
  </numFmts>
  <fonts count="3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sz val="10"/>
      <color theme="1"/>
      <name val="標楷體"/>
      <family val="4"/>
      <charset val="136"/>
    </font>
    <font>
      <b/>
      <sz val="14"/>
      <color theme="1"/>
      <name val="標楷體"/>
      <family val="4"/>
      <charset val="136"/>
    </font>
    <font>
      <sz val="10"/>
      <color theme="1"/>
      <name val="Times New Roman"/>
      <family val="1"/>
    </font>
    <font>
      <b/>
      <sz val="10"/>
      <color theme="1"/>
      <name val="標楷體"/>
      <family val="4"/>
      <charset val="136"/>
    </font>
    <font>
      <sz val="14"/>
      <color theme="1"/>
      <name val="標楷體"/>
      <family val="4"/>
      <charset val="136"/>
    </font>
    <font>
      <sz val="10"/>
      <color theme="1"/>
      <name val="細明體"/>
      <family val="3"/>
      <charset val="136"/>
    </font>
    <font>
      <sz val="10"/>
      <color rgb="FF000000"/>
      <name val="標楷體"/>
      <family val="4"/>
      <charset val="136"/>
    </font>
    <font>
      <sz val="10"/>
      <name val="標楷體"/>
      <family val="4"/>
      <charset val="136"/>
    </font>
    <font>
      <b/>
      <sz val="10"/>
      <name val="標楷體"/>
      <family val="4"/>
      <charset val="136"/>
    </font>
    <font>
      <sz val="10"/>
      <color rgb="FFFF0000"/>
      <name val="標楷體"/>
      <family val="4"/>
      <charset val="136"/>
    </font>
    <font>
      <b/>
      <sz val="10"/>
      <color rgb="FFFF0000"/>
      <name val="標楷體"/>
      <family val="4"/>
      <charset val="136"/>
    </font>
    <font>
      <sz val="10"/>
      <name val="細明體"/>
      <family val="3"/>
      <charset val="136"/>
    </font>
    <font>
      <sz val="10"/>
      <name val="新細明體"/>
      <family val="1"/>
      <charset val="136"/>
    </font>
    <font>
      <sz val="11"/>
      <color theme="1"/>
      <name val="Arial"/>
      <family val="2"/>
      <charset val="136"/>
    </font>
    <font>
      <sz val="12"/>
      <color theme="1"/>
      <name val="Arial"/>
      <family val="2"/>
    </font>
    <font>
      <sz val="9"/>
      <name val="細明體"/>
      <family val="3"/>
      <charset val="136"/>
    </font>
    <font>
      <b/>
      <sz val="10"/>
      <color rgb="FF000000"/>
      <name val="標楷體"/>
      <family val="4"/>
      <charset val="136"/>
    </font>
    <font>
      <sz val="12"/>
      <name val="新細明體"/>
      <family val="1"/>
      <charset val="136"/>
    </font>
    <font>
      <sz val="9"/>
      <name val="新細明體"/>
      <family val="1"/>
      <charset val="136"/>
    </font>
    <font>
      <b/>
      <sz val="9"/>
      <color indexed="81"/>
      <name val="Tahoma"/>
      <family val="2"/>
    </font>
    <font>
      <sz val="9"/>
      <color indexed="81"/>
      <name val="Tahoma"/>
      <family val="2"/>
    </font>
    <font>
      <strike/>
      <sz val="10"/>
      <color theme="1"/>
      <name val="標楷體"/>
      <family val="4"/>
      <charset val="136"/>
    </font>
    <font>
      <b/>
      <sz val="13"/>
      <color theme="1"/>
      <name val="標楷體"/>
      <family val="4"/>
      <charset val="136"/>
    </font>
    <font>
      <sz val="13"/>
      <color theme="1"/>
      <name val="標楷體"/>
      <family val="4"/>
      <charset val="136"/>
    </font>
    <font>
      <b/>
      <sz val="14"/>
      <name val="標楷體"/>
      <family val="4"/>
      <charset val="136"/>
    </font>
    <font>
      <sz val="14"/>
      <name val="標楷體"/>
      <family val="4"/>
      <charset val="136"/>
    </font>
    <font>
      <b/>
      <sz val="14"/>
      <color rgb="FF000000"/>
      <name val="標楷體"/>
      <family val="4"/>
      <charset val="136"/>
    </font>
  </fonts>
  <fills count="8">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
      <patternFill patternType="solid">
        <fgColor rgb="FFD9D9D9"/>
        <bgColor rgb="FFD9D9D9"/>
      </patternFill>
    </fill>
    <fill>
      <patternFill patternType="solid">
        <fgColor rgb="FFD8D8D8"/>
        <bgColor rgb="FFD8D8D8"/>
      </patternFill>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s>
  <cellStyleXfs count="10">
    <xf numFmtId="0" fontId="0"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181" fontId="1" fillId="0" borderId="0" applyFont="0" applyFill="0" applyBorder="0" applyAlignment="0" applyProtection="0">
      <alignment vertical="center"/>
    </xf>
    <xf numFmtId="0" fontId="17" fillId="0" borderId="0"/>
    <xf numFmtId="0" fontId="17" fillId="0" borderId="0"/>
    <xf numFmtId="181" fontId="17" fillId="0" borderId="0" applyFont="0" applyFill="0" applyBorder="0" applyAlignment="0" applyProtection="0"/>
    <xf numFmtId="9" fontId="17" fillId="0" borderId="0" applyFont="0" applyFill="0" applyBorder="0" applyAlignment="0" applyProtection="0"/>
    <xf numFmtId="0" fontId="18" fillId="0" borderId="0"/>
    <xf numFmtId="43" fontId="21" fillId="0" borderId="0" applyFont="0" applyFill="0" applyBorder="0" applyAlignment="0" applyProtection="0"/>
  </cellStyleXfs>
  <cellXfs count="635">
    <xf numFmtId="0" fontId="0" fillId="0" borderId="0" xfId="0">
      <alignment vertical="center"/>
    </xf>
    <xf numFmtId="0" fontId="5" fillId="0" borderId="0" xfId="0" applyFont="1">
      <alignment vertical="center"/>
    </xf>
    <xf numFmtId="0" fontId="8" fillId="0" borderId="0" xfId="0" applyFont="1">
      <alignment vertical="center"/>
    </xf>
    <xf numFmtId="0" fontId="4" fillId="0" borderId="0" xfId="0" applyFont="1">
      <alignment vertical="center"/>
    </xf>
    <xf numFmtId="176" fontId="8" fillId="0" borderId="0" xfId="1" applyNumberFormat="1" applyFont="1">
      <alignment vertical="center"/>
    </xf>
    <xf numFmtId="176" fontId="4" fillId="0" borderId="0" xfId="1" applyNumberFormat="1" applyFont="1">
      <alignment vertical="center"/>
    </xf>
    <xf numFmtId="0" fontId="4" fillId="0" borderId="1" xfId="0" applyFont="1" applyBorder="1">
      <alignment vertical="center"/>
    </xf>
    <xf numFmtId="0" fontId="4" fillId="0" borderId="1" xfId="0" applyFont="1" applyFill="1" applyBorder="1" applyAlignment="1">
      <alignment vertical="center" wrapText="1"/>
    </xf>
    <xf numFmtId="0" fontId="3"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left" vertical="center"/>
    </xf>
    <xf numFmtId="0" fontId="7" fillId="0" borderId="0" xfId="0" applyFont="1" applyFill="1" applyBorder="1" applyAlignment="1">
      <alignment horizontal="center" vertical="center" wrapText="1"/>
    </xf>
    <xf numFmtId="0" fontId="4" fillId="0" borderId="0" xfId="0" applyFont="1" applyFill="1" applyBorder="1">
      <alignment vertical="center"/>
    </xf>
    <xf numFmtId="176" fontId="7" fillId="0" borderId="0" xfId="1"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left" vertical="center"/>
    </xf>
    <xf numFmtId="0" fontId="5" fillId="0" borderId="0" xfId="0" applyFont="1" applyAlignment="1">
      <alignment horizontal="left" vertical="center"/>
    </xf>
    <xf numFmtId="0" fontId="4" fillId="0" borderId="0" xfId="0" applyFont="1" applyAlignment="1">
      <alignment vertical="center"/>
    </xf>
    <xf numFmtId="0" fontId="4" fillId="0" borderId="0" xfId="0" applyFont="1" applyFill="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8" fillId="0" borderId="0" xfId="0" applyFont="1" applyFill="1">
      <alignment vertical="center"/>
    </xf>
    <xf numFmtId="0" fontId="3" fillId="0" borderId="1" xfId="0" applyFont="1" applyBorder="1" applyAlignment="1">
      <alignment vertical="center" wrapText="1"/>
    </xf>
    <xf numFmtId="3" fontId="3" fillId="0" borderId="1" xfId="0" applyNumberFormat="1" applyFont="1" applyBorder="1">
      <alignment vertical="center"/>
    </xf>
    <xf numFmtId="176" fontId="3" fillId="0" borderId="1" xfId="1" applyNumberFormat="1" applyFont="1" applyBorder="1">
      <alignment vertical="center"/>
    </xf>
    <xf numFmtId="3" fontId="3" fillId="0" borderId="1" xfId="0" applyNumberFormat="1" applyFont="1" applyBorder="1" applyAlignment="1">
      <alignment horizontal="center" vertical="center"/>
    </xf>
    <xf numFmtId="0" fontId="7" fillId="2" borderId="1" xfId="0" applyFont="1" applyFill="1" applyBorder="1" applyAlignment="1">
      <alignment horizontal="center" vertical="center" wrapText="1"/>
    </xf>
    <xf numFmtId="0" fontId="4" fillId="0" borderId="0" xfId="0" applyFont="1" applyAlignment="1">
      <alignment horizontal="right" vertical="center"/>
    </xf>
    <xf numFmtId="0" fontId="7" fillId="0" borderId="0" xfId="0" applyFont="1">
      <alignment vertical="center"/>
    </xf>
    <xf numFmtId="0" fontId="4" fillId="0" borderId="11" xfId="0" applyFont="1" applyFill="1" applyBorder="1" applyAlignment="1">
      <alignment horizontal="justify" vertical="center" wrapText="1"/>
    </xf>
    <xf numFmtId="0" fontId="10" fillId="0" borderId="11" xfId="0" applyFont="1" applyFill="1" applyBorder="1" applyAlignment="1">
      <alignment horizontal="justify" vertical="center" wrapText="1"/>
    </xf>
    <xf numFmtId="0" fontId="10" fillId="0" borderId="11" xfId="0" applyFont="1" applyFill="1" applyBorder="1" applyAlignment="1">
      <alignment vertical="center" wrapText="1"/>
    </xf>
    <xf numFmtId="0" fontId="4" fillId="0" borderId="0" xfId="0" applyFont="1" applyAlignment="1">
      <alignment vertical="top"/>
    </xf>
    <xf numFmtId="0" fontId="4" fillId="0" borderId="11" xfId="0" applyFont="1" applyFill="1" applyBorder="1">
      <alignment vertical="center"/>
    </xf>
    <xf numFmtId="0" fontId="11" fillId="0" borderId="11" xfId="0" applyFont="1" applyFill="1" applyBorder="1" applyAlignment="1">
      <alignment horizontal="justify" vertical="center" wrapText="1"/>
    </xf>
    <xf numFmtId="0" fontId="11" fillId="0" borderId="11" xfId="0" applyFont="1" applyFill="1" applyBorder="1" applyAlignment="1">
      <alignment vertical="center" wrapText="1"/>
    </xf>
    <xf numFmtId="0" fontId="11" fillId="0" borderId="11" xfId="0" applyFont="1" applyFill="1" applyBorder="1" applyAlignment="1">
      <alignment horizontal="center" vertical="center" wrapText="1"/>
    </xf>
    <xf numFmtId="3" fontId="4" fillId="0" borderId="11" xfId="0" applyNumberFormat="1" applyFont="1" applyFill="1" applyBorder="1" applyAlignment="1">
      <alignment horizontal="left" vertical="center" wrapText="1"/>
    </xf>
    <xf numFmtId="3" fontId="3" fillId="0" borderId="1" xfId="0" applyNumberFormat="1" applyFont="1" applyBorder="1" applyAlignment="1">
      <alignment vertical="center" wrapText="1"/>
    </xf>
    <xf numFmtId="3" fontId="3" fillId="0" borderId="9" xfId="0" applyNumberFormat="1" applyFont="1" applyBorder="1" applyAlignment="1">
      <alignment horizontal="center" vertical="center"/>
    </xf>
    <xf numFmtId="0" fontId="8" fillId="0" borderId="0" xfId="0" applyFont="1" applyAlignment="1">
      <alignment horizontal="left" vertical="center"/>
    </xf>
    <xf numFmtId="3" fontId="3" fillId="0" borderId="1" xfId="0" applyNumberFormat="1" applyFont="1" applyBorder="1" applyAlignment="1">
      <alignment horizontal="right" vertical="center"/>
    </xf>
    <xf numFmtId="176" fontId="4" fillId="0" borderId="11" xfId="1" applyNumberFormat="1" applyFont="1" applyFill="1" applyBorder="1" applyAlignment="1">
      <alignment horizontal="right" vertical="center" wrapText="1"/>
    </xf>
    <xf numFmtId="0" fontId="4" fillId="0" borderId="1" xfId="0" applyFont="1" applyBorder="1" applyAlignment="1">
      <alignment vertical="center" wrapText="1"/>
    </xf>
    <xf numFmtId="3" fontId="4" fillId="0" borderId="1" xfId="0" applyNumberFormat="1" applyFont="1" applyBorder="1">
      <alignment vertical="center"/>
    </xf>
    <xf numFmtId="0" fontId="4" fillId="0" borderId="0" xfId="0" applyFont="1" applyAlignment="1">
      <alignment horizontal="center" vertical="center" wrapText="1"/>
    </xf>
    <xf numFmtId="0" fontId="8" fillId="0" borderId="0" xfId="0" applyFont="1" applyAlignment="1">
      <alignment horizontal="center" vertical="center"/>
    </xf>
    <xf numFmtId="0" fontId="13" fillId="0" borderId="11" xfId="0" applyFont="1" applyFill="1" applyBorder="1" applyAlignment="1">
      <alignment horizontal="left" vertical="center" wrapText="1"/>
    </xf>
    <xf numFmtId="0" fontId="4" fillId="0" borderId="0" xfId="0" applyFont="1" applyBorder="1" applyAlignment="1">
      <alignment vertical="center" wrapText="1"/>
    </xf>
    <xf numFmtId="0" fontId="4" fillId="0" borderId="0" xfId="0" applyFont="1" applyBorder="1" applyAlignment="1">
      <alignment horizontal="left" vertical="center"/>
    </xf>
    <xf numFmtId="0" fontId="11" fillId="0" borderId="11" xfId="0" applyFont="1" applyBorder="1" applyAlignment="1">
      <alignment vertical="center" wrapText="1"/>
    </xf>
    <xf numFmtId="3" fontId="11" fillId="0" borderId="11" xfId="0" applyNumberFormat="1" applyFont="1" applyBorder="1" applyAlignment="1">
      <alignment horizontal="center" vertical="center" wrapText="1"/>
    </xf>
    <xf numFmtId="3" fontId="4" fillId="0" borderId="11" xfId="0" applyNumberFormat="1" applyFont="1" applyBorder="1" applyAlignment="1">
      <alignment horizontal="center" vertical="center" wrapText="1"/>
    </xf>
    <xf numFmtId="179" fontId="4" fillId="0" borderId="11" xfId="0" applyNumberFormat="1" applyFont="1" applyBorder="1" applyAlignment="1">
      <alignment horizontal="center" vertical="center" wrapText="1"/>
    </xf>
    <xf numFmtId="0" fontId="4" fillId="0" borderId="11" xfId="0" applyFont="1" applyBorder="1">
      <alignment vertical="center"/>
    </xf>
    <xf numFmtId="0" fontId="11" fillId="0" borderId="11" xfId="0" applyFont="1" applyBorder="1">
      <alignment vertical="center"/>
    </xf>
    <xf numFmtId="0" fontId="4" fillId="0" borderId="11" xfId="0" applyFont="1" applyBorder="1" applyAlignment="1">
      <alignment vertical="center"/>
    </xf>
    <xf numFmtId="176" fontId="4" fillId="0" borderId="0" xfId="1" applyNumberFormat="1" applyFont="1" applyAlignment="1">
      <alignment horizontal="right" vertical="center"/>
    </xf>
    <xf numFmtId="0" fontId="4" fillId="0" borderId="11" xfId="0" applyFont="1" applyBorder="1" applyAlignment="1">
      <alignment horizontal="center" vertical="center"/>
    </xf>
    <xf numFmtId="0" fontId="11" fillId="0" borderId="0" xfId="0" applyFont="1" applyAlignment="1">
      <alignment vertical="center" wrapText="1"/>
    </xf>
    <xf numFmtId="3" fontId="11" fillId="0" borderId="11" xfId="0" applyNumberFormat="1" applyFont="1" applyFill="1" applyBorder="1" applyAlignment="1">
      <alignment horizontal="center" vertical="center" wrapText="1"/>
    </xf>
    <xf numFmtId="3" fontId="4" fillId="0" borderId="11" xfId="0" applyNumberFormat="1" applyFont="1" applyFill="1" applyBorder="1" applyAlignment="1">
      <alignment vertical="center" wrapText="1"/>
    </xf>
    <xf numFmtId="0" fontId="4" fillId="0" borderId="11" xfId="0" applyFont="1" applyBorder="1" applyAlignment="1">
      <alignment vertical="center" wrapText="1"/>
    </xf>
    <xf numFmtId="0" fontId="4" fillId="0" borderId="0" xfId="0" applyFont="1" applyFill="1" applyAlignment="1">
      <alignment vertical="center" wrapText="1"/>
    </xf>
    <xf numFmtId="0" fontId="3" fillId="0" borderId="9"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right" vertical="center"/>
    </xf>
    <xf numFmtId="3" fontId="3" fillId="0" borderId="9" xfId="0" applyNumberFormat="1" applyFont="1" applyBorder="1" applyAlignment="1">
      <alignment horizontal="right" vertical="center"/>
    </xf>
    <xf numFmtId="0" fontId="3" fillId="0" borderId="0" xfId="0" applyFont="1" applyFill="1">
      <alignment vertical="center"/>
    </xf>
    <xf numFmtId="49" fontId="4" fillId="0" borderId="11" xfId="0" applyNumberFormat="1" applyFont="1" applyFill="1" applyBorder="1" applyAlignment="1">
      <alignment horizontal="center" vertical="center" wrapText="1"/>
    </xf>
    <xf numFmtId="0" fontId="4" fillId="0" borderId="11" xfId="0" applyFont="1" applyBorder="1" applyAlignment="1">
      <alignment horizontal="left" vertical="center" wrapText="1"/>
    </xf>
    <xf numFmtId="3" fontId="4" fillId="0" borderId="11" xfId="0" applyNumberFormat="1" applyFont="1" applyBorder="1" applyAlignment="1">
      <alignment vertical="center"/>
    </xf>
    <xf numFmtId="3" fontId="4" fillId="0" borderId="11" xfId="0" applyNumberFormat="1" applyFont="1" applyBorder="1" applyAlignment="1">
      <alignment horizontal="center" vertical="center"/>
    </xf>
    <xf numFmtId="0" fontId="4" fillId="0" borderId="0" xfId="4" applyFont="1"/>
    <xf numFmtId="14" fontId="4" fillId="0" borderId="11" xfId="0" applyNumberFormat="1" applyFont="1" applyBorder="1" applyAlignment="1">
      <alignment horizontal="center" vertical="center"/>
    </xf>
    <xf numFmtId="182" fontId="4" fillId="0" borderId="11" xfId="3" applyNumberFormat="1" applyFont="1" applyBorder="1" applyAlignment="1">
      <alignment vertical="center"/>
    </xf>
    <xf numFmtId="0" fontId="4" fillId="0" borderId="0" xfId="4" applyFont="1" applyAlignment="1">
      <alignment horizontal="center"/>
    </xf>
    <xf numFmtId="0" fontId="4" fillId="0" borderId="0" xfId="4" applyFont="1" applyAlignment="1">
      <alignment vertical="center"/>
    </xf>
    <xf numFmtId="182" fontId="4" fillId="0" borderId="0" xfId="3" applyNumberFormat="1" applyFont="1" applyAlignment="1"/>
    <xf numFmtId="0" fontId="4" fillId="0" borderId="0" xfId="4" applyFont="1" applyAlignment="1">
      <alignment horizontal="center" vertical="center"/>
    </xf>
    <xf numFmtId="0" fontId="7" fillId="0" borderId="0" xfId="0" applyFont="1" applyFill="1">
      <alignment vertical="center"/>
    </xf>
    <xf numFmtId="0" fontId="4" fillId="0" borderId="11" xfId="5" applyFont="1" applyFill="1" applyBorder="1" applyAlignment="1">
      <alignment horizontal="left" vertical="center" wrapText="1"/>
    </xf>
    <xf numFmtId="9" fontId="4" fillId="0" borderId="11" xfId="7" applyFont="1" applyBorder="1" applyAlignment="1">
      <alignment horizontal="center" vertical="center" wrapText="1"/>
    </xf>
    <xf numFmtId="0" fontId="4" fillId="0" borderId="11" xfId="5" applyFont="1" applyFill="1" applyBorder="1" applyAlignment="1">
      <alignment vertical="center" wrapText="1"/>
    </xf>
    <xf numFmtId="0" fontId="4" fillId="0" borderId="11" xfId="5" applyFont="1" applyBorder="1" applyAlignment="1">
      <alignment vertical="center" wrapText="1"/>
    </xf>
    <xf numFmtId="0" fontId="4" fillId="0" borderId="11" xfId="4" applyFont="1" applyFill="1" applyBorder="1" applyAlignment="1">
      <alignment vertical="center" wrapText="1"/>
    </xf>
    <xf numFmtId="0" fontId="4" fillId="0" borderId="0" xfId="8" applyFont="1" applyAlignment="1">
      <alignment vertical="center"/>
    </xf>
    <xf numFmtId="0" fontId="4" fillId="0" borderId="11" xfId="8" applyFont="1" applyBorder="1" applyAlignment="1">
      <alignment horizontal="center" vertical="center" wrapText="1"/>
    </xf>
    <xf numFmtId="0" fontId="10" fillId="0" borderId="11" xfId="8" quotePrefix="1" applyFont="1" applyBorder="1" applyAlignment="1">
      <alignment horizontal="center" vertical="center" wrapText="1"/>
    </xf>
    <xf numFmtId="10" fontId="4" fillId="0" borderId="11" xfId="8" applyNumberFormat="1" applyFont="1" applyBorder="1" applyAlignment="1">
      <alignment horizontal="center" vertical="center" wrapText="1"/>
    </xf>
    <xf numFmtId="183" fontId="4" fillId="0" borderId="11" xfId="8" applyNumberFormat="1" applyFont="1" applyBorder="1" applyAlignment="1">
      <alignment vertical="center" wrapText="1"/>
    </xf>
    <xf numFmtId="0" fontId="4" fillId="0" borderId="11" xfId="8" applyFont="1" applyBorder="1" applyAlignment="1">
      <alignment horizontal="left" vertical="top" wrapText="1"/>
    </xf>
    <xf numFmtId="0" fontId="10" fillId="0" borderId="11" xfId="8" applyFont="1" applyBorder="1" applyAlignment="1">
      <alignment vertical="center" wrapText="1"/>
    </xf>
    <xf numFmtId="0" fontId="10" fillId="0" borderId="11" xfId="8" applyFont="1" applyBorder="1" applyAlignment="1">
      <alignment horizontal="left" vertical="center" wrapText="1"/>
    </xf>
    <xf numFmtId="3" fontId="10" fillId="0" borderId="11" xfId="8" applyNumberFormat="1" applyFont="1" applyBorder="1" applyAlignment="1">
      <alignment horizontal="center" vertical="center" wrapText="1"/>
    </xf>
    <xf numFmtId="184" fontId="10" fillId="0" borderId="11" xfId="8" applyNumberFormat="1" applyFont="1" applyBorder="1" applyAlignment="1">
      <alignment horizontal="center" vertical="center" wrapText="1"/>
    </xf>
    <xf numFmtId="14" fontId="10" fillId="0" borderId="11" xfId="8" applyNumberFormat="1" applyFont="1" applyBorder="1" applyAlignment="1">
      <alignment horizontal="center" vertical="center" wrapText="1"/>
    </xf>
    <xf numFmtId="0" fontId="4" fillId="0" borderId="11" xfId="8" applyFont="1" applyBorder="1" applyAlignment="1">
      <alignment horizontal="left" vertical="center" wrapText="1"/>
    </xf>
    <xf numFmtId="0" fontId="10" fillId="0" borderId="11" xfId="8" applyFont="1" applyBorder="1" applyAlignment="1">
      <alignment horizontal="center" vertical="center" wrapText="1"/>
    </xf>
    <xf numFmtId="183" fontId="4" fillId="0" borderId="12" xfId="8" applyNumberFormat="1" applyFont="1" applyBorder="1" applyAlignment="1">
      <alignment vertical="center" wrapText="1"/>
    </xf>
    <xf numFmtId="0" fontId="4" fillId="0" borderId="0" xfId="8" applyFont="1" applyAlignment="1">
      <alignment horizontal="left" vertical="center"/>
    </xf>
    <xf numFmtId="183" fontId="4" fillId="0" borderId="0" xfId="8" applyNumberFormat="1" applyFont="1" applyAlignment="1">
      <alignment vertical="center"/>
    </xf>
    <xf numFmtId="3" fontId="4" fillId="0" borderId="0" xfId="8" applyNumberFormat="1" applyFont="1" applyAlignment="1">
      <alignment vertical="center"/>
    </xf>
    <xf numFmtId="180" fontId="4" fillId="0" borderId="0" xfId="8" applyNumberFormat="1" applyFont="1" applyAlignment="1">
      <alignment vertical="center"/>
    </xf>
    <xf numFmtId="185" fontId="4" fillId="0" borderId="0" xfId="8" applyNumberFormat="1" applyFont="1" applyAlignment="1">
      <alignment vertical="center"/>
    </xf>
    <xf numFmtId="0" fontId="4" fillId="0" borderId="0" xfId="0" applyFont="1" applyFill="1" applyAlignment="1">
      <alignment horizontal="left" vertical="center" wrapText="1"/>
    </xf>
    <xf numFmtId="180" fontId="11" fillId="0" borderId="11" xfId="0" applyNumberFormat="1" applyFont="1" applyBorder="1" applyAlignment="1">
      <alignment horizontal="center" vertical="center" wrapText="1"/>
    </xf>
    <xf numFmtId="0" fontId="4" fillId="0" borderId="11" xfId="0" applyFont="1" applyFill="1" applyBorder="1" applyAlignment="1">
      <alignment horizontal="left" vertical="top" wrapText="1"/>
    </xf>
    <xf numFmtId="0" fontId="4" fillId="0" borderId="11" xfId="0" applyFont="1" applyFill="1" applyBorder="1" applyAlignment="1">
      <alignment vertical="top" wrapText="1"/>
    </xf>
    <xf numFmtId="3" fontId="11" fillId="0" borderId="11" xfId="0" applyNumberFormat="1" applyFont="1" applyBorder="1" applyAlignment="1">
      <alignment horizontal="right" vertical="center" wrapText="1"/>
    </xf>
    <xf numFmtId="176" fontId="4" fillId="0" borderId="11" xfId="2" quotePrefix="1" applyNumberFormat="1" applyFont="1" applyFill="1" applyBorder="1" applyAlignment="1">
      <alignment horizontal="left" vertical="top" wrapText="1"/>
    </xf>
    <xf numFmtId="0" fontId="4" fillId="0" borderId="0" xfId="0" applyFont="1" applyBorder="1">
      <alignment vertical="center"/>
    </xf>
    <xf numFmtId="176" fontId="11" fillId="0" borderId="11" xfId="1" applyNumberFormat="1" applyFont="1" applyFill="1" applyBorder="1" applyAlignment="1">
      <alignment horizontal="center" vertical="center" wrapText="1"/>
    </xf>
    <xf numFmtId="3" fontId="4" fillId="0" borderId="11" xfId="0" applyNumberFormat="1" applyFont="1" applyBorder="1">
      <alignment vertical="center"/>
    </xf>
    <xf numFmtId="3" fontId="4" fillId="0" borderId="11" xfId="0" applyNumberFormat="1" applyFont="1" applyBorder="1" applyAlignment="1">
      <alignment vertical="top" wrapText="1"/>
    </xf>
    <xf numFmtId="3" fontId="4" fillId="0" borderId="11" xfId="0" applyNumberFormat="1" applyFont="1" applyBorder="1" applyAlignment="1">
      <alignment horizontal="left" vertical="top" wrapText="1"/>
    </xf>
    <xf numFmtId="3" fontId="11" fillId="0" borderId="11" xfId="0" applyNumberFormat="1" applyFont="1" applyBorder="1" applyAlignment="1">
      <alignment vertical="center" wrapText="1"/>
    </xf>
    <xf numFmtId="10" fontId="4" fillId="0" borderId="11" xfId="2" quotePrefix="1" applyNumberFormat="1" applyFont="1" applyFill="1" applyBorder="1" applyAlignment="1">
      <alignment horizontal="left" vertical="center" wrapText="1"/>
    </xf>
    <xf numFmtId="3" fontId="4" fillId="0" borderId="11" xfId="0" applyNumberFormat="1" applyFont="1" applyFill="1" applyBorder="1" applyAlignment="1">
      <alignment horizontal="center" vertical="center"/>
    </xf>
    <xf numFmtId="0" fontId="7" fillId="4" borderId="11" xfId="0" applyFont="1" applyFill="1" applyBorder="1" applyAlignment="1">
      <alignment horizontal="center" vertical="center" wrapText="1"/>
    </xf>
    <xf numFmtId="0" fontId="7" fillId="2" borderId="11" xfId="0" applyFont="1" applyFill="1" applyBorder="1" applyAlignment="1">
      <alignment horizontal="left" vertical="center" wrapText="1"/>
    </xf>
    <xf numFmtId="0" fontId="11" fillId="0" borderId="11" xfId="0" applyFont="1" applyBorder="1" applyAlignment="1">
      <alignment horizontal="left" vertical="center" wrapText="1"/>
    </xf>
    <xf numFmtId="0" fontId="4" fillId="0" borderId="0" xfId="0" applyFont="1" applyFill="1" applyBorder="1" applyAlignment="1">
      <alignment horizontal="left" vertical="center"/>
    </xf>
    <xf numFmtId="3" fontId="3" fillId="0" borderId="1" xfId="0" applyNumberFormat="1" applyFont="1" applyBorder="1" applyAlignment="1">
      <alignment vertical="center"/>
    </xf>
    <xf numFmtId="14" fontId="3" fillId="0" borderId="1" xfId="0" applyNumberFormat="1" applyFont="1" applyBorder="1" applyAlignment="1">
      <alignment vertical="center" wrapText="1"/>
    </xf>
    <xf numFmtId="0" fontId="3" fillId="0" borderId="11" xfId="0" applyFont="1" applyBorder="1">
      <alignment vertical="center"/>
    </xf>
    <xf numFmtId="0" fontId="3" fillId="0" borderId="0" xfId="0" applyFont="1" applyBorder="1" applyAlignment="1">
      <alignment horizontal="center" vertical="center"/>
    </xf>
    <xf numFmtId="178" fontId="3" fillId="0" borderId="11" xfId="0" applyNumberFormat="1" applyFont="1" applyBorder="1">
      <alignment vertical="center"/>
    </xf>
    <xf numFmtId="178" fontId="3" fillId="0" borderId="0" xfId="0" applyNumberFormat="1" applyFont="1">
      <alignment vertical="center"/>
    </xf>
    <xf numFmtId="0" fontId="4" fillId="0" borderId="11" xfId="0" applyFont="1" applyFill="1" applyBorder="1" applyAlignment="1">
      <alignment horizontal="left" vertical="center" wrapText="1"/>
    </xf>
    <xf numFmtId="9" fontId="4" fillId="0" borderId="11" xfId="2" applyFont="1" applyBorder="1" applyAlignment="1">
      <alignment horizontal="center" vertical="center" wrapText="1"/>
    </xf>
    <xf numFmtId="0" fontId="4" fillId="0" borderId="0" xfId="0" applyFont="1" applyBorder="1" applyAlignment="1">
      <alignment horizontal="left" vertical="top" wrapText="1"/>
    </xf>
    <xf numFmtId="0" fontId="11" fillId="0" borderId="11" xfId="0" applyFont="1" applyFill="1" applyBorder="1" applyAlignment="1">
      <alignment horizontal="left" vertical="center" wrapText="1"/>
    </xf>
    <xf numFmtId="0" fontId="4" fillId="0" borderId="0" xfId="0" applyFont="1" applyBorder="1" applyAlignment="1">
      <alignment vertical="top" wrapText="1"/>
    </xf>
    <xf numFmtId="0" fontId="4" fillId="0" borderId="11" xfId="0" applyFont="1" applyFill="1" applyBorder="1" applyAlignment="1">
      <alignment horizontal="center" vertical="center" wrapText="1"/>
    </xf>
    <xf numFmtId="0" fontId="4" fillId="0" borderId="0" xfId="0" applyFont="1" applyAlignment="1">
      <alignment horizontal="left" vertical="center" wrapText="1"/>
    </xf>
    <xf numFmtId="0" fontId="4" fillId="0" borderId="11" xfId="0" applyFont="1" applyFill="1" applyBorder="1" applyAlignment="1">
      <alignment vertical="center" wrapText="1"/>
    </xf>
    <xf numFmtId="0" fontId="7" fillId="2" borderId="11" xfId="0" applyFont="1" applyFill="1" applyBorder="1" applyAlignment="1">
      <alignment horizontal="center" vertical="center" wrapText="1"/>
    </xf>
    <xf numFmtId="0" fontId="8" fillId="0" borderId="0" xfId="0" applyFont="1" applyBorder="1" applyAlignment="1">
      <alignment horizontal="left" vertical="center"/>
    </xf>
    <xf numFmtId="0" fontId="4" fillId="0" borderId="11"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4" fillId="0" borderId="11" xfId="0" applyFont="1" applyFill="1" applyBorder="1" applyAlignment="1">
      <alignment vertical="center" wrapText="1"/>
    </xf>
    <xf numFmtId="0" fontId="4" fillId="0" borderId="11" xfId="0" applyFont="1" applyFill="1" applyBorder="1" applyAlignment="1">
      <alignment horizontal="center" vertical="center"/>
    </xf>
    <xf numFmtId="0" fontId="4" fillId="0" borderId="11" xfId="0" applyFont="1" applyFill="1" applyBorder="1" applyAlignment="1">
      <alignment horizontal="left" vertical="center"/>
    </xf>
    <xf numFmtId="10" fontId="4" fillId="0" borderId="11" xfId="2"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11" fillId="0" borderId="11" xfId="0" applyFont="1" applyBorder="1" applyAlignment="1">
      <alignment horizontal="center" vertical="center" wrapText="1"/>
    </xf>
    <xf numFmtId="3" fontId="4" fillId="0" borderId="0" xfId="0" applyNumberFormat="1" applyFont="1" applyFill="1">
      <alignment vertical="center"/>
    </xf>
    <xf numFmtId="176" fontId="4" fillId="0" borderId="0" xfId="1" applyNumberFormat="1" applyFont="1" applyFill="1" applyAlignment="1">
      <alignment vertical="center"/>
    </xf>
    <xf numFmtId="10" fontId="4" fillId="0" borderId="0" xfId="0" applyNumberFormat="1" applyFont="1" applyFill="1">
      <alignment vertical="center"/>
    </xf>
    <xf numFmtId="176" fontId="4" fillId="0" borderId="11" xfId="1" applyNumberFormat="1" applyFont="1" applyFill="1" applyBorder="1" applyAlignment="1">
      <alignment vertical="center" wrapText="1"/>
    </xf>
    <xf numFmtId="10" fontId="4" fillId="0" borderId="11" xfId="0" applyNumberFormat="1" applyFont="1" applyFill="1" applyBorder="1" applyAlignment="1">
      <alignment horizontal="center" vertical="center" wrapText="1"/>
    </xf>
    <xf numFmtId="0" fontId="4" fillId="0" borderId="0" xfId="0" applyFont="1" applyFill="1" applyAlignment="1">
      <alignment horizontal="center" vertical="center"/>
    </xf>
    <xf numFmtId="176" fontId="4" fillId="0" borderId="0" xfId="1" applyNumberFormat="1" applyFont="1" applyFill="1" applyAlignment="1">
      <alignment horizontal="center" vertical="center"/>
    </xf>
    <xf numFmtId="10" fontId="4" fillId="0" borderId="0" xfId="0" applyNumberFormat="1" applyFont="1" applyFill="1" applyAlignment="1">
      <alignment horizontal="center" vertical="center"/>
    </xf>
    <xf numFmtId="176" fontId="4" fillId="0" borderId="11" xfId="1" applyNumberFormat="1" applyFont="1" applyFill="1" applyBorder="1" applyAlignment="1">
      <alignment horizontal="center" vertical="center" wrapText="1"/>
    </xf>
    <xf numFmtId="0" fontId="12" fillId="0" borderId="0" xfId="0" applyFont="1">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Fill="1">
      <alignment vertical="center"/>
    </xf>
    <xf numFmtId="3" fontId="4" fillId="0" borderId="0" xfId="0" applyNumberFormat="1" applyFont="1" applyFill="1" applyAlignment="1">
      <alignment horizontal="center" vertical="center"/>
    </xf>
    <xf numFmtId="0" fontId="4" fillId="0" borderId="0" xfId="0" applyFont="1" applyAlignment="1">
      <alignment horizontal="left" vertical="top"/>
    </xf>
    <xf numFmtId="0" fontId="4" fillId="0" borderId="0" xfId="0" applyFont="1" applyFill="1" applyAlignment="1">
      <alignment vertical="center"/>
    </xf>
    <xf numFmtId="0" fontId="11" fillId="0" borderId="0" xfId="0" applyFont="1" applyAlignment="1">
      <alignment horizontal="center" vertical="center"/>
    </xf>
    <xf numFmtId="0" fontId="11" fillId="0" borderId="0" xfId="0" applyFont="1" applyFill="1" applyAlignment="1">
      <alignment horizontal="left" vertical="center"/>
    </xf>
    <xf numFmtId="10" fontId="4" fillId="0" borderId="11" xfId="2" quotePrefix="1" applyNumberFormat="1" applyFont="1" applyFill="1" applyBorder="1" applyAlignment="1">
      <alignment horizontal="center" vertical="center" shrinkToFit="1"/>
    </xf>
    <xf numFmtId="0" fontId="4" fillId="0" borderId="11" xfId="0" applyFont="1" applyFill="1" applyBorder="1" applyAlignment="1">
      <alignment horizontal="center" vertical="center" shrinkToFit="1"/>
    </xf>
    <xf numFmtId="3" fontId="4" fillId="0" borderId="1" xfId="0" applyNumberFormat="1" applyFont="1" applyFill="1" applyBorder="1">
      <alignment vertical="center"/>
    </xf>
    <xf numFmtId="0" fontId="4" fillId="0" borderId="11" xfId="0" applyFont="1" applyFill="1" applyBorder="1" applyAlignment="1">
      <alignment vertical="center" shrinkToFit="1"/>
    </xf>
    <xf numFmtId="0" fontId="4" fillId="0" borderId="11" xfId="2" quotePrefix="1" applyNumberFormat="1" applyFont="1" applyFill="1" applyBorder="1" applyAlignment="1">
      <alignment horizontal="center" vertical="center" shrinkToFit="1"/>
    </xf>
    <xf numFmtId="3" fontId="4" fillId="0" borderId="11" xfId="0" applyNumberFormat="1" applyFont="1" applyFill="1" applyBorder="1">
      <alignment vertical="center"/>
    </xf>
    <xf numFmtId="176" fontId="4" fillId="0" borderId="11" xfId="1" applyNumberFormat="1" applyFont="1" applyFill="1" applyBorder="1" applyAlignment="1">
      <alignment vertical="center"/>
    </xf>
    <xf numFmtId="10" fontId="4" fillId="0" borderId="11" xfId="2" quotePrefix="1" applyNumberFormat="1" applyFont="1" applyFill="1" applyBorder="1" applyAlignment="1">
      <alignment horizontal="center" vertical="center" wrapText="1"/>
    </xf>
    <xf numFmtId="0" fontId="25" fillId="0" borderId="0" xfId="0" applyFont="1" applyFill="1">
      <alignment vertical="center"/>
    </xf>
    <xf numFmtId="0" fontId="4" fillId="0" borderId="11" xfId="0" applyFont="1" applyBorder="1" applyAlignment="1">
      <alignment horizontal="left" vertical="top" wrapText="1"/>
    </xf>
    <xf numFmtId="0" fontId="4" fillId="0" borderId="0" xfId="0" applyFont="1" applyAlignment="1">
      <alignment vertical="center" wrapText="1"/>
    </xf>
    <xf numFmtId="0" fontId="4" fillId="0" borderId="0" xfId="0" applyFont="1" applyFill="1" applyAlignment="1">
      <alignment vertical="center" shrinkToFit="1"/>
    </xf>
    <xf numFmtId="10" fontId="11" fillId="0" borderId="11" xfId="2" quotePrefix="1" applyNumberFormat="1" applyFont="1" applyFill="1" applyBorder="1" applyAlignment="1">
      <alignment horizontal="center" vertical="center" shrinkToFit="1"/>
    </xf>
    <xf numFmtId="0" fontId="4" fillId="0" borderId="0" xfId="0" applyFont="1" applyFill="1">
      <alignment vertical="center"/>
    </xf>
    <xf numFmtId="180" fontId="4" fillId="0" borderId="0" xfId="0" applyNumberFormat="1" applyFont="1" applyAlignment="1">
      <alignment horizontal="center" vertical="center"/>
    </xf>
    <xf numFmtId="0" fontId="4" fillId="0" borderId="0" xfId="0" applyFont="1" applyFill="1" applyAlignment="1">
      <alignment vertical="center" wrapText="1" shrinkToFit="1"/>
    </xf>
    <xf numFmtId="176" fontId="11" fillId="0" borderId="11" xfId="1" applyNumberFormat="1" applyFont="1" applyFill="1" applyBorder="1" applyAlignment="1">
      <alignment vertical="center" wrapText="1"/>
    </xf>
    <xf numFmtId="0" fontId="4" fillId="0" borderId="0" xfId="8" applyFont="1" applyAlignment="1">
      <alignment horizontal="right" vertical="center"/>
    </xf>
    <xf numFmtId="176" fontId="4" fillId="0" borderId="11" xfId="1" applyNumberFormat="1" applyFont="1" applyFill="1" applyBorder="1" applyAlignment="1">
      <alignment horizontal="center" vertical="center" wrapText="1"/>
    </xf>
    <xf numFmtId="0" fontId="4" fillId="0" borderId="0" xfId="0" applyFont="1" applyFill="1" applyBorder="1" applyAlignment="1">
      <alignment horizontal="justify" vertical="center" wrapText="1"/>
    </xf>
    <xf numFmtId="176" fontId="4" fillId="0" borderId="0" xfId="1" applyNumberFormat="1" applyFont="1" applyFill="1" applyBorder="1" applyAlignment="1">
      <alignment horizontal="center" vertical="center" wrapText="1"/>
    </xf>
    <xf numFmtId="10" fontId="4" fillId="0" borderId="0" xfId="2" applyNumberFormat="1" applyFont="1" applyFill="1" applyBorder="1" applyAlignment="1">
      <alignment horizontal="center" vertical="center" wrapText="1"/>
    </xf>
    <xf numFmtId="10" fontId="4" fillId="0" borderId="0" xfId="2" quotePrefix="1" applyNumberFormat="1" applyFont="1" applyFill="1" applyBorder="1" applyAlignment="1">
      <alignment horizontal="center" vertical="center" wrapText="1"/>
    </xf>
    <xf numFmtId="176" fontId="4" fillId="0" borderId="0" xfId="1" applyNumberFormat="1" applyFont="1" applyBorder="1">
      <alignment vertical="center"/>
    </xf>
    <xf numFmtId="177" fontId="4" fillId="0" borderId="11" xfId="2" quotePrefix="1" applyNumberFormat="1" applyFont="1" applyFill="1" applyBorder="1" applyAlignment="1">
      <alignment horizontal="center" vertical="center" wrapText="1"/>
    </xf>
    <xf numFmtId="3" fontId="4" fillId="0" borderId="11" xfId="0" applyNumberFormat="1" applyFont="1" applyFill="1" applyBorder="1" applyAlignment="1">
      <alignment horizontal="center" vertical="center" wrapText="1"/>
    </xf>
    <xf numFmtId="0" fontId="4" fillId="0" borderId="11" xfId="0" quotePrefix="1" applyFont="1" applyFill="1" applyBorder="1" applyAlignment="1">
      <alignment horizontal="center" vertical="center" wrapText="1"/>
    </xf>
    <xf numFmtId="9" fontId="4" fillId="0" borderId="11" xfId="0" applyNumberFormat="1" applyFont="1" applyFill="1" applyBorder="1" applyAlignment="1">
      <alignment horizontal="center" vertical="center" wrapText="1"/>
    </xf>
    <xf numFmtId="43" fontId="4" fillId="0" borderId="11" xfId="0" applyNumberFormat="1" applyFont="1" applyFill="1" applyBorder="1" applyAlignment="1">
      <alignment horizontal="center" vertical="center" wrapText="1"/>
    </xf>
    <xf numFmtId="10" fontId="4" fillId="0" borderId="11" xfId="0" quotePrefix="1" applyNumberFormat="1" applyFont="1" applyFill="1" applyBorder="1" applyAlignment="1">
      <alignment horizontal="center" vertical="center" wrapText="1"/>
    </xf>
    <xf numFmtId="9" fontId="4" fillId="0" borderId="11" xfId="0" quotePrefix="1" applyNumberFormat="1" applyFont="1" applyFill="1" applyBorder="1" applyAlignment="1">
      <alignment horizontal="center" vertical="center" wrapText="1"/>
    </xf>
    <xf numFmtId="9" fontId="4" fillId="0" borderId="11" xfId="2" applyFont="1" applyFill="1" applyBorder="1" applyAlignment="1">
      <alignment horizontal="center" vertical="center" wrapText="1"/>
    </xf>
    <xf numFmtId="9" fontId="4" fillId="0" borderId="11" xfId="2" quotePrefix="1" applyFont="1" applyFill="1" applyBorder="1" applyAlignment="1">
      <alignment horizontal="center" vertical="center" wrapText="1"/>
    </xf>
    <xf numFmtId="179" fontId="4" fillId="0" borderId="11" xfId="0" applyNumberFormat="1" applyFont="1" applyFill="1" applyBorder="1" applyAlignment="1">
      <alignment horizontal="center" vertical="center" wrapText="1"/>
    </xf>
    <xf numFmtId="10" fontId="4" fillId="0" borderId="11" xfId="2" quotePrefix="1" applyNumberFormat="1" applyFont="1" applyFill="1" applyBorder="1" applyAlignment="1">
      <alignment vertical="center" wrapText="1"/>
    </xf>
    <xf numFmtId="10" fontId="4" fillId="0" borderId="11" xfId="2" applyNumberFormat="1" applyFont="1" applyFill="1" applyBorder="1" applyAlignment="1">
      <alignment vertical="center" wrapText="1"/>
    </xf>
    <xf numFmtId="10" fontId="4" fillId="0" borderId="0" xfId="2" applyNumberFormat="1" applyFont="1">
      <alignment vertical="center"/>
    </xf>
    <xf numFmtId="3" fontId="10" fillId="0" borderId="11" xfId="0" applyNumberFormat="1" applyFont="1" applyFill="1" applyBorder="1" applyAlignment="1">
      <alignment horizontal="center" vertical="center" wrapText="1"/>
    </xf>
    <xf numFmtId="176" fontId="4" fillId="0" borderId="0" xfId="1" applyNumberFormat="1" applyFont="1" applyFill="1">
      <alignment vertical="center"/>
    </xf>
    <xf numFmtId="176" fontId="4" fillId="0" borderId="0" xfId="1" applyNumberFormat="1" applyFont="1" applyAlignment="1">
      <alignment horizontal="center" vertical="center"/>
    </xf>
    <xf numFmtId="0" fontId="13" fillId="0" borderId="0" xfId="0" applyFont="1" applyFill="1">
      <alignment vertical="center"/>
    </xf>
    <xf numFmtId="0" fontId="13" fillId="0" borderId="0" xfId="0" applyFont="1">
      <alignment vertical="center"/>
    </xf>
    <xf numFmtId="0" fontId="11" fillId="0" borderId="0" xfId="0" applyFont="1" applyBorder="1">
      <alignment vertical="center"/>
    </xf>
    <xf numFmtId="49" fontId="4" fillId="0" borderId="0" xfId="0" applyNumberFormat="1" applyFont="1">
      <alignment vertical="center"/>
    </xf>
    <xf numFmtId="10" fontId="11" fillId="0" borderId="11" xfId="2" quotePrefix="1" applyNumberFormat="1" applyFont="1" applyFill="1" applyBorder="1" applyAlignment="1">
      <alignment horizontal="center" vertical="center" wrapText="1"/>
    </xf>
    <xf numFmtId="0" fontId="11" fillId="0" borderId="11" xfId="0" applyFont="1" applyBorder="1" applyAlignment="1">
      <alignment horizontal="center" vertical="center"/>
    </xf>
    <xf numFmtId="10" fontId="11" fillId="0" borderId="11" xfId="2" quotePrefix="1" applyNumberFormat="1" applyFont="1" applyFill="1" applyBorder="1" applyAlignment="1">
      <alignment horizontal="left" vertical="center" wrapText="1"/>
    </xf>
    <xf numFmtId="10" fontId="11" fillId="0" borderId="11" xfId="2" quotePrefix="1" applyNumberFormat="1" applyFont="1" applyBorder="1" applyAlignment="1">
      <alignment horizontal="left" vertical="center" wrapText="1"/>
    </xf>
    <xf numFmtId="10" fontId="11" fillId="0" borderId="11" xfId="2" applyNumberFormat="1" applyFont="1" applyBorder="1" applyAlignment="1">
      <alignment horizontal="left" vertical="center" wrapText="1"/>
    </xf>
    <xf numFmtId="3" fontId="11" fillId="0" borderId="1" xfId="0" applyNumberFormat="1" applyFont="1" applyFill="1" applyBorder="1">
      <alignment vertical="center"/>
    </xf>
    <xf numFmtId="176" fontId="4" fillId="0" borderId="0" xfId="3" applyNumberFormat="1" applyFont="1" applyFill="1" applyAlignment="1">
      <alignment vertical="center"/>
    </xf>
    <xf numFmtId="49" fontId="4" fillId="0" borderId="11" xfId="4" applyNumberFormat="1" applyFont="1" applyFill="1" applyBorder="1" applyAlignment="1">
      <alignment horizontal="center" vertical="center" wrapText="1"/>
    </xf>
    <xf numFmtId="3" fontId="4" fillId="0" borderId="11" xfId="4" applyNumberFormat="1" applyFont="1" applyBorder="1" applyAlignment="1">
      <alignment vertical="center"/>
    </xf>
    <xf numFmtId="176" fontId="4" fillId="0" borderId="11" xfId="6" applyNumberFormat="1" applyFont="1" applyFill="1" applyBorder="1" applyAlignment="1">
      <alignment horizontal="center" vertical="center" wrapText="1"/>
    </xf>
    <xf numFmtId="176" fontId="4" fillId="0" borderId="11" xfId="0" applyNumberFormat="1" applyFont="1" applyFill="1" applyBorder="1" applyAlignment="1">
      <alignment horizontal="center" vertical="center" wrapText="1"/>
    </xf>
    <xf numFmtId="0" fontId="4" fillId="0" borderId="0" xfId="5" applyFont="1"/>
    <xf numFmtId="3" fontId="4" fillId="0" borderId="11" xfId="5" applyNumberFormat="1" applyFont="1" applyFill="1" applyBorder="1" applyAlignment="1">
      <alignment vertical="center" wrapText="1"/>
    </xf>
    <xf numFmtId="9" fontId="4" fillId="0" borderId="11" xfId="7" quotePrefix="1" applyFont="1" applyBorder="1" applyAlignment="1">
      <alignment vertical="center" wrapText="1"/>
    </xf>
    <xf numFmtId="0" fontId="4" fillId="0" borderId="11" xfId="0" quotePrefix="1" applyFont="1" applyBorder="1" applyAlignment="1">
      <alignment horizontal="center" vertical="center" wrapText="1"/>
    </xf>
    <xf numFmtId="9" fontId="4" fillId="0" borderId="11" xfId="2" quotePrefix="1" applyFont="1" applyBorder="1" applyAlignment="1">
      <alignment vertical="center" wrapText="1"/>
    </xf>
    <xf numFmtId="180" fontId="4" fillId="0" borderId="0" xfId="0" applyNumberFormat="1" applyFont="1" applyAlignment="1">
      <alignment horizontal="center" vertical="center" wrapText="1"/>
    </xf>
    <xf numFmtId="176" fontId="4" fillId="0" borderId="0" xfId="1" applyNumberFormat="1" applyFont="1" applyAlignment="1">
      <alignment horizontal="center" vertical="center" wrapText="1"/>
    </xf>
    <xf numFmtId="0" fontId="4" fillId="0" borderId="0" xfId="0" applyFont="1" applyFill="1" applyAlignment="1">
      <alignment horizontal="center" vertical="center" wrapText="1"/>
    </xf>
    <xf numFmtId="0" fontId="10" fillId="0" borderId="11" xfId="0" applyFont="1" applyFill="1" applyBorder="1" applyAlignment="1">
      <alignment horizontal="center" vertical="center" wrapText="1"/>
    </xf>
    <xf numFmtId="180" fontId="4" fillId="0" borderId="11" xfId="0" applyNumberFormat="1" applyFont="1" applyFill="1" applyBorder="1" applyAlignment="1">
      <alignment horizontal="center" vertical="center" wrapText="1"/>
    </xf>
    <xf numFmtId="0" fontId="4" fillId="0" borderId="11" xfId="0" applyFont="1" applyBorder="1" applyAlignment="1">
      <alignment horizontal="center" vertical="center" wrapText="1"/>
    </xf>
    <xf numFmtId="176" fontId="4" fillId="0" borderId="11" xfId="1" applyNumberFormat="1" applyFont="1" applyBorder="1" applyAlignment="1">
      <alignment horizontal="center" vertical="center" wrapText="1"/>
    </xf>
    <xf numFmtId="3" fontId="7" fillId="0" borderId="11" xfId="0" applyNumberFormat="1" applyFont="1" applyFill="1" applyBorder="1" applyAlignment="1">
      <alignment horizontal="center" vertical="center" wrapText="1"/>
    </xf>
    <xf numFmtId="0" fontId="7" fillId="0" borderId="11" xfId="0" applyFont="1" applyFill="1" applyBorder="1" applyAlignment="1">
      <alignment horizontal="justify" vertical="center" wrapText="1"/>
    </xf>
    <xf numFmtId="0" fontId="7" fillId="0" borderId="11" xfId="0" applyFont="1" applyFill="1" applyBorder="1" applyAlignment="1">
      <alignment vertical="center" wrapText="1"/>
    </xf>
    <xf numFmtId="0" fontId="7" fillId="0" borderId="11" xfId="0" applyFont="1" applyFill="1" applyBorder="1" applyAlignment="1">
      <alignment horizontal="center" vertical="center" wrapText="1"/>
    </xf>
    <xf numFmtId="176" fontId="7" fillId="0" borderId="11" xfId="1" applyNumberFormat="1" applyFont="1" applyFill="1" applyBorder="1" applyAlignment="1">
      <alignment horizontal="center" vertical="center" wrapText="1"/>
    </xf>
    <xf numFmtId="0" fontId="7" fillId="0" borderId="11" xfId="0" applyFont="1" applyFill="1" applyBorder="1" applyAlignment="1">
      <alignment horizontal="left" vertical="center" wrapText="1"/>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8" fillId="0" borderId="0" xfId="0" applyFont="1" applyBorder="1" applyAlignment="1">
      <alignment horizontal="left" vertical="center"/>
    </xf>
    <xf numFmtId="0" fontId="4" fillId="0" borderId="11" xfId="0" applyFont="1" applyFill="1" applyBorder="1" applyAlignment="1">
      <alignment horizontal="left" vertical="center" wrapText="1"/>
    </xf>
    <xf numFmtId="0" fontId="7" fillId="2" borderId="11" xfId="0" applyFont="1" applyFill="1" applyBorder="1" applyAlignment="1">
      <alignment horizontal="center" vertical="center" wrapText="1"/>
    </xf>
    <xf numFmtId="176" fontId="7" fillId="2" borderId="11" xfId="1" applyNumberFormat="1" applyFont="1" applyFill="1" applyBorder="1" applyAlignment="1">
      <alignment horizontal="center" vertical="center" wrapText="1"/>
    </xf>
    <xf numFmtId="176" fontId="4" fillId="0" borderId="11" xfId="1" applyNumberFormat="1" applyFont="1" applyFill="1" applyBorder="1" applyAlignment="1">
      <alignment horizontal="center" vertical="center" wrapText="1"/>
    </xf>
    <xf numFmtId="0" fontId="7" fillId="0" borderId="11" xfId="0" applyFont="1" applyFill="1" applyBorder="1" applyAlignment="1">
      <alignment horizontal="center" vertical="center" wrapText="1"/>
    </xf>
    <xf numFmtId="0" fontId="4" fillId="0" borderId="11" xfId="0" applyFont="1" applyFill="1" applyBorder="1" applyAlignment="1">
      <alignment horizontal="center" vertical="center" wrapText="1"/>
    </xf>
    <xf numFmtId="10" fontId="11" fillId="0" borderId="11" xfId="2" quotePrefix="1" applyNumberFormat="1" applyFont="1" applyFill="1" applyBorder="1" applyAlignment="1">
      <alignment horizontal="center" vertical="center" wrapText="1"/>
    </xf>
    <xf numFmtId="0" fontId="11" fillId="0" borderId="11" xfId="0" applyFont="1" applyFill="1" applyBorder="1" applyAlignment="1">
      <alignment horizontal="left" vertical="center" wrapText="1"/>
    </xf>
    <xf numFmtId="0" fontId="7" fillId="2" borderId="2" xfId="0" applyFont="1" applyFill="1" applyBorder="1" applyAlignment="1">
      <alignment horizontal="center" vertical="center" wrapText="1"/>
    </xf>
    <xf numFmtId="10" fontId="4" fillId="0" borderId="11" xfId="2" quotePrefix="1" applyNumberFormat="1" applyFont="1" applyFill="1" applyBorder="1" applyAlignment="1">
      <alignment horizontal="center" vertical="center" wrapText="1"/>
    </xf>
    <xf numFmtId="10" fontId="4" fillId="0" borderId="11" xfId="2" applyNumberFormat="1" applyFont="1" applyFill="1" applyBorder="1" applyAlignment="1">
      <alignment horizontal="center" vertical="center" wrapText="1"/>
    </xf>
    <xf numFmtId="3" fontId="4" fillId="0" borderId="11" xfId="0" applyNumberFormat="1" applyFont="1" applyFill="1" applyBorder="1" applyAlignment="1">
      <alignment horizontal="center" vertical="center" wrapText="1"/>
    </xf>
    <xf numFmtId="0" fontId="4" fillId="0" borderId="11" xfId="0" applyFont="1" applyFill="1" applyBorder="1" applyAlignment="1">
      <alignment vertical="center" wrapText="1"/>
    </xf>
    <xf numFmtId="3" fontId="4" fillId="0" borderId="11" xfId="0" quotePrefix="1" applyNumberFormat="1"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11" xfId="0" applyFont="1" applyFill="1" applyBorder="1" applyAlignment="1">
      <alignment horizontal="left" vertical="center"/>
    </xf>
    <xf numFmtId="9" fontId="4" fillId="0" borderId="11" xfId="2" applyFont="1" applyFill="1" applyBorder="1" applyAlignment="1">
      <alignment horizontal="center" vertical="center" wrapText="1"/>
    </xf>
    <xf numFmtId="9" fontId="4" fillId="0" borderId="11" xfId="2" quotePrefix="1" applyFont="1" applyFill="1" applyBorder="1" applyAlignment="1">
      <alignment horizontal="center" vertical="center" wrapText="1"/>
    </xf>
    <xf numFmtId="10" fontId="4" fillId="0" borderId="11" xfId="2" quotePrefix="1" applyNumberFormat="1" applyFont="1" applyFill="1" applyBorder="1" applyAlignment="1">
      <alignment horizontal="center" vertical="top" wrapText="1"/>
    </xf>
    <xf numFmtId="10" fontId="4" fillId="0" borderId="11" xfId="2" applyNumberFormat="1" applyFont="1" applyFill="1" applyBorder="1" applyAlignment="1">
      <alignment horizontal="center" vertical="top" wrapText="1"/>
    </xf>
    <xf numFmtId="0" fontId="7" fillId="2" borderId="5" xfId="0" applyFont="1" applyFill="1" applyBorder="1" applyAlignment="1">
      <alignment horizontal="center" vertical="center" wrapText="1"/>
    </xf>
    <xf numFmtId="0" fontId="10" fillId="0" borderId="11" xfId="0" applyFont="1" applyBorder="1" applyAlignment="1">
      <alignment horizontal="left" vertical="top" wrapText="1"/>
    </xf>
    <xf numFmtId="0" fontId="11" fillId="0" borderId="11" xfId="0" applyFont="1" applyBorder="1" applyAlignment="1">
      <alignment horizontal="center" vertical="center" wrapText="1"/>
    </xf>
    <xf numFmtId="0" fontId="5" fillId="0" borderId="0" xfId="0" applyFont="1" applyAlignment="1">
      <alignment horizontal="left" vertical="top"/>
    </xf>
    <xf numFmtId="0" fontId="8" fillId="0" borderId="0" xfId="0" applyFont="1" applyAlignment="1">
      <alignment horizontal="center" vertical="top"/>
    </xf>
    <xf numFmtId="0" fontId="5" fillId="0" borderId="0" xfId="0" applyFont="1" applyFill="1">
      <alignment vertical="center"/>
    </xf>
    <xf numFmtId="176" fontId="8" fillId="0" borderId="0" xfId="3" applyNumberFormat="1" applyFont="1" applyFill="1" applyAlignment="1">
      <alignment vertical="center"/>
    </xf>
    <xf numFmtId="0" fontId="8" fillId="0" borderId="0" xfId="0" applyFont="1" applyFill="1" applyAlignment="1">
      <alignment horizontal="left" vertical="center"/>
    </xf>
    <xf numFmtId="0" fontId="10" fillId="0" borderId="11" xfId="5" applyFont="1" applyFill="1" applyBorder="1" applyAlignment="1">
      <alignment horizontal="center" vertical="center" wrapText="1"/>
    </xf>
    <xf numFmtId="0" fontId="4" fillId="0" borderId="11" xfId="5" applyFont="1" applyFill="1" applyBorder="1" applyAlignment="1">
      <alignment horizontal="center" vertical="center" wrapText="1"/>
    </xf>
    <xf numFmtId="176" fontId="4" fillId="0" borderId="11" xfId="3" applyNumberFormat="1" applyFont="1" applyFill="1" applyBorder="1" applyAlignment="1">
      <alignment vertical="center" wrapText="1"/>
    </xf>
    <xf numFmtId="0" fontId="4" fillId="0" borderId="11" xfId="5" applyFont="1" applyBorder="1" applyAlignment="1">
      <alignment horizontal="left" vertical="top" wrapText="1"/>
    </xf>
    <xf numFmtId="0" fontId="4" fillId="0" borderId="11" xfId="5" applyFont="1" applyFill="1" applyBorder="1" applyAlignment="1">
      <alignment horizontal="left" vertical="top" wrapText="1"/>
    </xf>
    <xf numFmtId="3" fontId="7" fillId="0" borderId="11" xfId="3" applyNumberFormat="1" applyFont="1" applyBorder="1" applyAlignment="1">
      <alignment vertical="center" wrapText="1"/>
    </xf>
    <xf numFmtId="0" fontId="7" fillId="0" borderId="11" xfId="0" applyFont="1" applyBorder="1" applyAlignment="1">
      <alignment horizontal="center" vertical="center" wrapText="1"/>
    </xf>
    <xf numFmtId="0" fontId="7" fillId="0" borderId="11" xfId="0" applyFont="1" applyBorder="1" applyAlignment="1">
      <alignment horizontal="left" vertical="center" wrapText="1"/>
    </xf>
    <xf numFmtId="180" fontId="4" fillId="0" borderId="11" xfId="5" applyNumberFormat="1" applyFont="1" applyFill="1" applyBorder="1" applyAlignment="1">
      <alignment horizontal="center" vertical="center" wrapText="1"/>
    </xf>
    <xf numFmtId="176" fontId="5" fillId="0" borderId="0" xfId="3" applyNumberFormat="1" applyFont="1" applyFill="1" applyAlignment="1">
      <alignment vertical="center"/>
    </xf>
    <xf numFmtId="0" fontId="5" fillId="0" borderId="0" xfId="0" applyFont="1" applyFill="1" applyAlignment="1">
      <alignment horizontal="left" vertical="center"/>
    </xf>
    <xf numFmtId="0" fontId="5" fillId="0" borderId="0" xfId="0" applyFont="1" applyAlignment="1">
      <alignment vertical="center"/>
    </xf>
    <xf numFmtId="0" fontId="5" fillId="0" borderId="0" xfId="0" applyFont="1" applyAlignment="1">
      <alignment horizontal="center" vertical="center"/>
    </xf>
    <xf numFmtId="0" fontId="26" fillId="0" borderId="0" xfId="0" applyFont="1">
      <alignment vertical="center"/>
    </xf>
    <xf numFmtId="0" fontId="27" fillId="0" borderId="0" xfId="0" applyFont="1" applyAlignment="1">
      <alignment horizontal="center" vertical="center"/>
    </xf>
    <xf numFmtId="0" fontId="27" fillId="0" borderId="0" xfId="0" applyFont="1" applyAlignment="1">
      <alignment vertical="center"/>
    </xf>
    <xf numFmtId="182" fontId="27" fillId="0" borderId="0" xfId="3" applyNumberFormat="1" applyFont="1" applyFill="1">
      <alignment vertical="center"/>
    </xf>
    <xf numFmtId="0" fontId="27" fillId="0" borderId="0" xfId="0" applyFont="1" applyAlignment="1">
      <alignment horizontal="left" vertical="center"/>
    </xf>
    <xf numFmtId="0" fontId="27" fillId="0" borderId="0" xfId="4" applyFont="1"/>
    <xf numFmtId="182" fontId="7" fillId="4" borderId="11" xfId="3" applyNumberFormat="1" applyFont="1" applyFill="1" applyBorder="1" applyAlignment="1">
      <alignment horizontal="center" vertical="center" wrapText="1"/>
    </xf>
    <xf numFmtId="0" fontId="4" fillId="0" borderId="11" xfId="4" applyFont="1" applyBorder="1"/>
    <xf numFmtId="0" fontId="4" fillId="0" borderId="11" xfId="4" applyFont="1" applyBorder="1" applyAlignment="1">
      <alignment horizontal="center" vertical="center"/>
    </xf>
    <xf numFmtId="0" fontId="5" fillId="0" borderId="0" xfId="0" applyFont="1" applyBorder="1">
      <alignment vertical="center"/>
    </xf>
    <xf numFmtId="49" fontId="8" fillId="0" borderId="0" xfId="0" applyNumberFormat="1" applyFont="1" applyBorder="1">
      <alignment vertical="center"/>
    </xf>
    <xf numFmtId="0" fontId="8" fillId="0" borderId="0" xfId="0" applyFont="1" applyBorder="1">
      <alignment vertical="center"/>
    </xf>
    <xf numFmtId="176" fontId="8" fillId="0" borderId="0" xfId="1" applyNumberFormat="1" applyFont="1" applyBorder="1">
      <alignment vertical="center"/>
    </xf>
    <xf numFmtId="0" fontId="8" fillId="0" borderId="0" xfId="0" applyFont="1" applyBorder="1" applyAlignment="1">
      <alignment horizontal="center" vertical="center"/>
    </xf>
    <xf numFmtId="176" fontId="8" fillId="0" borderId="0" xfId="1" applyNumberFormat="1" applyFont="1" applyBorder="1" applyAlignment="1">
      <alignment horizontal="right" vertical="center"/>
    </xf>
    <xf numFmtId="49" fontId="4" fillId="0" borderId="0" xfId="0" applyNumberFormat="1" applyFont="1" applyAlignment="1">
      <alignment horizontal="left" vertical="center"/>
    </xf>
    <xf numFmtId="176" fontId="4" fillId="0" borderId="0" xfId="1" applyNumberFormat="1" applyFont="1" applyAlignment="1">
      <alignment horizontal="left" vertical="center"/>
    </xf>
    <xf numFmtId="0" fontId="7" fillId="2" borderId="11" xfId="0" applyFont="1" applyFill="1" applyBorder="1" applyAlignment="1">
      <alignment vertical="center" wrapText="1"/>
    </xf>
    <xf numFmtId="176" fontId="11" fillId="0" borderId="11" xfId="1" applyNumberFormat="1" applyFont="1" applyFill="1" applyBorder="1" applyAlignment="1">
      <alignment horizontal="center" vertical="center" wrapText="1"/>
    </xf>
    <xf numFmtId="0" fontId="4" fillId="0" borderId="11" xfId="0" applyFont="1" applyBorder="1" applyAlignment="1">
      <alignment horizontal="center" vertical="center"/>
    </xf>
    <xf numFmtId="0" fontId="4" fillId="0" borderId="11" xfId="0" applyFont="1" applyBorder="1" applyAlignment="1">
      <alignment horizontal="left" vertical="center" wrapText="1"/>
    </xf>
    <xf numFmtId="43" fontId="4" fillId="0" borderId="11" xfId="0" applyNumberFormat="1" applyFont="1" applyBorder="1" applyAlignment="1">
      <alignment horizontal="center" vertical="center"/>
    </xf>
    <xf numFmtId="3" fontId="12" fillId="0" borderId="11" xfId="0" applyNumberFormat="1" applyFont="1" applyBorder="1" applyAlignment="1">
      <alignment horizontal="center" vertical="center" wrapText="1"/>
    </xf>
    <xf numFmtId="0" fontId="14" fillId="0" borderId="11" xfId="0" applyFont="1" applyBorder="1" applyAlignment="1">
      <alignment vertical="center" wrapText="1"/>
    </xf>
    <xf numFmtId="0" fontId="7" fillId="0" borderId="11" xfId="0" applyFont="1" applyBorder="1" applyAlignment="1">
      <alignment vertical="center" wrapText="1"/>
    </xf>
    <xf numFmtId="3" fontId="7" fillId="0" borderId="11" xfId="0" applyNumberFormat="1" applyFont="1" applyBorder="1" applyAlignment="1">
      <alignment horizontal="center" vertical="center" wrapText="1"/>
    </xf>
    <xf numFmtId="0" fontId="4" fillId="0" borderId="11" xfId="0" applyFont="1" applyBorder="1" applyAlignment="1">
      <alignment horizontal="left" vertical="center"/>
    </xf>
    <xf numFmtId="0" fontId="4" fillId="0" borderId="11" xfId="0" applyFont="1" applyBorder="1" applyAlignment="1">
      <alignment horizontal="left" vertical="top"/>
    </xf>
    <xf numFmtId="0" fontId="7" fillId="2" borderId="11" xfId="0" applyFont="1" applyFill="1" applyBorder="1" applyAlignment="1">
      <alignment horizontal="left" vertical="center" wrapText="1"/>
    </xf>
    <xf numFmtId="10" fontId="11" fillId="0" borderId="11" xfId="2" applyNumberFormat="1" applyFont="1" applyBorder="1" applyAlignment="1">
      <alignment horizontal="left" vertical="center"/>
    </xf>
    <xf numFmtId="0" fontId="11" fillId="0" borderId="11" xfId="0" quotePrefix="1" applyFont="1" applyBorder="1" applyAlignment="1">
      <alignment horizontal="left" vertical="center" wrapText="1"/>
    </xf>
    <xf numFmtId="0" fontId="8" fillId="0" borderId="0" xfId="0" applyFont="1" applyAlignment="1">
      <alignment horizontal="right" vertical="center"/>
    </xf>
    <xf numFmtId="0" fontId="10" fillId="0" borderId="11" xfId="0" applyFont="1" applyBorder="1" applyAlignment="1">
      <alignment horizontal="center" vertical="center" wrapText="1"/>
    </xf>
    <xf numFmtId="180" fontId="4" fillId="0" borderId="11" xfId="0" applyNumberFormat="1" applyFont="1" applyBorder="1" applyAlignment="1">
      <alignment horizontal="center" vertical="center" wrapText="1"/>
    </xf>
    <xf numFmtId="3" fontId="4" fillId="0" borderId="11" xfId="0" applyNumberFormat="1" applyFont="1" applyBorder="1" applyAlignment="1">
      <alignment horizontal="right" vertical="center" wrapText="1"/>
    </xf>
    <xf numFmtId="176" fontId="4" fillId="0" borderId="11" xfId="1" applyNumberFormat="1" applyFont="1" applyBorder="1" applyAlignment="1">
      <alignment horizontal="right" vertical="center"/>
    </xf>
    <xf numFmtId="0" fontId="7" fillId="0" borderId="11" xfId="0" applyFont="1" applyBorder="1" applyAlignment="1">
      <alignment horizontal="center" vertical="center" wrapText="1"/>
    </xf>
    <xf numFmtId="3" fontId="7" fillId="0" borderId="11" xfId="0" applyNumberFormat="1" applyFont="1" applyBorder="1" applyAlignment="1">
      <alignment horizontal="right" vertical="center" wrapText="1"/>
    </xf>
    <xf numFmtId="0" fontId="8" fillId="0" borderId="0" xfId="0" applyFont="1" applyFill="1" applyBorder="1">
      <alignment vertical="center"/>
    </xf>
    <xf numFmtId="0" fontId="8" fillId="0" borderId="0" xfId="0" applyFont="1" applyBorder="1" applyAlignment="1">
      <alignment vertical="center" wrapText="1"/>
    </xf>
    <xf numFmtId="0" fontId="11" fillId="0" borderId="11" xfId="0" applyFont="1" applyFill="1" applyBorder="1">
      <alignment vertical="center"/>
    </xf>
    <xf numFmtId="0" fontId="11" fillId="0" borderId="11" xfId="0" applyFont="1" applyBorder="1" applyAlignment="1">
      <alignment horizontal="left" vertical="center" wrapText="1"/>
    </xf>
    <xf numFmtId="3" fontId="12" fillId="0" borderId="11" xfId="0" applyNumberFormat="1" applyFont="1" applyFill="1" applyBorder="1" applyAlignment="1">
      <alignment horizontal="center" vertical="center" wrapText="1"/>
    </xf>
    <xf numFmtId="0" fontId="12" fillId="0" borderId="11" xfId="0" applyFont="1" applyBorder="1">
      <alignment vertical="center"/>
    </xf>
    <xf numFmtId="0" fontId="12" fillId="0" borderId="11" xfId="0" applyFont="1" applyBorder="1" applyAlignment="1">
      <alignment vertical="center" wrapText="1"/>
    </xf>
    <xf numFmtId="0" fontId="4" fillId="0" borderId="11" xfId="0" applyFont="1" applyBorder="1" applyAlignment="1">
      <alignment vertical="center" wrapText="1"/>
    </xf>
    <xf numFmtId="0" fontId="12" fillId="0" borderId="11" xfId="0" applyFont="1" applyBorder="1" applyAlignment="1">
      <alignment horizontal="center" vertical="center" wrapText="1"/>
    </xf>
    <xf numFmtId="0" fontId="11" fillId="0" borderId="11" xfId="0" applyFont="1" applyFill="1" applyBorder="1" applyAlignment="1">
      <alignment horizontal="center" vertical="center" wrapText="1"/>
    </xf>
    <xf numFmtId="0" fontId="12" fillId="0" borderId="11" xfId="0" applyFont="1" applyFill="1" applyBorder="1" applyAlignment="1">
      <alignment horizontal="left" vertical="center" wrapText="1"/>
    </xf>
    <xf numFmtId="176" fontId="13" fillId="0" borderId="11" xfId="1" applyNumberFormat="1"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0" borderId="11" xfId="0" applyFont="1" applyFill="1" applyBorder="1" applyAlignment="1">
      <alignment vertical="center" wrapText="1"/>
    </xf>
    <xf numFmtId="3" fontId="12" fillId="0" borderId="11" xfId="0" applyNumberFormat="1" applyFont="1" applyBorder="1" applyAlignment="1">
      <alignment horizontal="center" vertical="center"/>
    </xf>
    <xf numFmtId="0" fontId="28" fillId="0" borderId="0" xfId="0" applyFont="1" applyAlignment="1">
      <alignment horizontal="left" vertical="center"/>
    </xf>
    <xf numFmtId="0" fontId="29" fillId="0" borderId="0" xfId="0" applyFont="1">
      <alignment vertical="center"/>
    </xf>
    <xf numFmtId="176" fontId="4" fillId="0" borderId="11" xfId="1" applyNumberFormat="1" applyFont="1" applyFill="1" applyBorder="1" applyAlignment="1">
      <alignment vertical="center" wrapText="1"/>
    </xf>
    <xf numFmtId="176" fontId="8" fillId="0" borderId="0" xfId="1" applyNumberFormat="1" applyFont="1" applyFill="1" applyAlignment="1">
      <alignment vertical="center"/>
    </xf>
    <xf numFmtId="3" fontId="7" fillId="0" borderId="11" xfId="0" applyNumberFormat="1" applyFont="1" applyFill="1" applyBorder="1" applyAlignment="1">
      <alignment horizontal="center" vertical="center"/>
    </xf>
    <xf numFmtId="0" fontId="8" fillId="0" borderId="0" xfId="0" applyFont="1" applyFill="1" applyAlignment="1">
      <alignment horizontal="right" vertical="center"/>
    </xf>
    <xf numFmtId="0" fontId="7" fillId="4" borderId="11" xfId="0" applyFont="1" applyFill="1" applyBorder="1" applyAlignment="1">
      <alignment horizontal="right" vertical="center" wrapText="1"/>
    </xf>
    <xf numFmtId="3" fontId="4" fillId="0" borderId="11" xfId="0" applyNumberFormat="1" applyFont="1" applyFill="1" applyBorder="1" applyAlignment="1">
      <alignment horizontal="right" vertical="center" wrapText="1"/>
    </xf>
    <xf numFmtId="0" fontId="4" fillId="0" borderId="0" xfId="0" applyFont="1" applyFill="1" applyAlignment="1">
      <alignment horizontal="right" vertical="center"/>
    </xf>
    <xf numFmtId="3" fontId="4" fillId="0" borderId="0" xfId="0" applyNumberFormat="1" applyFont="1" applyFill="1" applyAlignment="1">
      <alignment horizontal="right" vertical="center"/>
    </xf>
    <xf numFmtId="186" fontId="7" fillId="0" borderId="11" xfId="0" applyNumberFormat="1" applyFont="1" applyFill="1" applyBorder="1" applyAlignment="1">
      <alignment vertical="center"/>
    </xf>
    <xf numFmtId="176" fontId="11" fillId="0" borderId="11" xfId="1" applyNumberFormat="1" applyFont="1" applyFill="1" applyBorder="1" applyAlignment="1">
      <alignment horizontal="right" vertical="center" wrapText="1"/>
    </xf>
    <xf numFmtId="176" fontId="8" fillId="0" borderId="0" xfId="1" applyNumberFormat="1" applyFont="1" applyFill="1">
      <alignment vertical="center"/>
    </xf>
    <xf numFmtId="3" fontId="4" fillId="0" borderId="11" xfId="0" applyNumberFormat="1" applyFont="1" applyBorder="1" applyAlignment="1">
      <alignment vertical="center" wrapText="1"/>
    </xf>
    <xf numFmtId="3" fontId="7" fillId="0" borderId="11" xfId="0" applyNumberFormat="1" applyFont="1" applyBorder="1" applyAlignment="1">
      <alignment horizontal="center" vertical="center"/>
    </xf>
    <xf numFmtId="0" fontId="4" fillId="0" borderId="0" xfId="0" applyFont="1" applyFill="1" applyBorder="1" applyAlignment="1">
      <alignment vertical="center"/>
    </xf>
    <xf numFmtId="0" fontId="10" fillId="0" borderId="11" xfId="0" applyFont="1" applyFill="1" applyBorder="1" applyAlignment="1">
      <alignment horizontal="left" vertical="center" wrapText="1"/>
    </xf>
    <xf numFmtId="0" fontId="7" fillId="0" borderId="11" xfId="0" applyFont="1" applyBorder="1">
      <alignment vertical="center"/>
    </xf>
    <xf numFmtId="0" fontId="5" fillId="0" borderId="0" xfId="0" applyFont="1" applyBorder="1" applyAlignment="1">
      <alignment horizontal="left" vertical="center"/>
    </xf>
    <xf numFmtId="0" fontId="14" fillId="0" borderId="11" xfId="0" applyFont="1" applyFill="1" applyBorder="1" applyAlignment="1">
      <alignment horizontal="left" vertical="center" wrapText="1"/>
    </xf>
    <xf numFmtId="0" fontId="11" fillId="0" borderId="11" xfId="0" applyFont="1" applyFill="1" applyBorder="1" applyAlignment="1">
      <alignment horizontal="left" vertical="top" wrapText="1"/>
    </xf>
    <xf numFmtId="3" fontId="14" fillId="0" borderId="11" xfId="0" applyNumberFormat="1" applyFont="1" applyBorder="1" applyAlignment="1">
      <alignment horizontal="center" vertical="center" wrapText="1"/>
    </xf>
    <xf numFmtId="176" fontId="4" fillId="0" borderId="11" xfId="1" applyNumberFormat="1" applyFont="1" applyBorder="1">
      <alignment vertical="center"/>
    </xf>
    <xf numFmtId="176" fontId="4" fillId="0" borderId="11" xfId="2" quotePrefix="1" applyNumberFormat="1" applyFont="1" applyFill="1" applyBorder="1" applyAlignment="1">
      <alignment horizontal="center" vertical="center" wrapText="1"/>
    </xf>
    <xf numFmtId="176" fontId="4" fillId="0" borderId="11" xfId="2" quotePrefix="1" applyNumberFormat="1" applyFont="1" applyFill="1" applyBorder="1" applyAlignment="1">
      <alignment horizontal="center" vertical="center" wrapText="1"/>
    </xf>
    <xf numFmtId="0" fontId="7" fillId="0" borderId="11" xfId="0" applyFont="1" applyBorder="1" applyAlignment="1">
      <alignment vertical="center"/>
    </xf>
    <xf numFmtId="176" fontId="7" fillId="0" borderId="11" xfId="1" applyNumberFormat="1" applyFont="1" applyBorder="1" applyAlignment="1">
      <alignment horizontal="center" vertical="center"/>
    </xf>
    <xf numFmtId="176" fontId="8" fillId="0" borderId="0" xfId="1" applyNumberFormat="1" applyFont="1" applyAlignment="1">
      <alignment horizontal="center" vertical="center"/>
    </xf>
    <xf numFmtId="0" fontId="4" fillId="0" borderId="11" xfId="0" applyFont="1" applyFill="1" applyBorder="1" applyAlignment="1">
      <alignment horizontal="left" vertical="top" wrapText="1"/>
    </xf>
    <xf numFmtId="0" fontId="7" fillId="0" borderId="11" xfId="0" applyFont="1" applyBorder="1" applyAlignment="1">
      <alignment horizontal="center" vertical="center"/>
    </xf>
    <xf numFmtId="0" fontId="7" fillId="0" borderId="11" xfId="0" applyFont="1" applyBorder="1" applyAlignment="1">
      <alignment horizontal="left" vertical="center"/>
    </xf>
    <xf numFmtId="0" fontId="7" fillId="0" borderId="11" xfId="0" applyFont="1" applyFill="1" applyBorder="1" applyAlignment="1">
      <alignment horizontal="left" vertical="center"/>
    </xf>
    <xf numFmtId="3" fontId="7" fillId="0" borderId="11" xfId="0" applyNumberFormat="1" applyFont="1" applyBorder="1" applyAlignment="1">
      <alignment vertical="center" wrapText="1"/>
    </xf>
    <xf numFmtId="3" fontId="4" fillId="0" borderId="11" xfId="0" applyNumberFormat="1" applyFont="1" applyFill="1" applyBorder="1" applyAlignment="1">
      <alignment horizontal="left" vertical="center" wrapText="1"/>
    </xf>
    <xf numFmtId="176" fontId="4" fillId="0" borderId="11" xfId="1" applyNumberFormat="1" applyFont="1" applyFill="1" applyBorder="1" applyAlignment="1">
      <alignment horizontal="right" vertical="center" wrapText="1"/>
    </xf>
    <xf numFmtId="3" fontId="4" fillId="0" borderId="11" xfId="0" applyNumberFormat="1" applyFont="1" applyFill="1" applyBorder="1" applyAlignment="1">
      <alignment horizontal="right" vertical="center" wrapText="1"/>
    </xf>
    <xf numFmtId="0" fontId="7" fillId="0" borderId="11" xfId="0" applyFont="1" applyBorder="1" applyAlignment="1">
      <alignment horizontal="right" vertical="center"/>
    </xf>
    <xf numFmtId="10" fontId="7" fillId="0" borderId="11" xfId="2" applyNumberFormat="1" applyFont="1" applyBorder="1" applyAlignment="1">
      <alignment vertical="center"/>
    </xf>
    <xf numFmtId="0" fontId="7" fillId="0" borderId="11" xfId="0" applyFont="1" applyFill="1" applyBorder="1" applyAlignment="1">
      <alignment vertical="center"/>
    </xf>
    <xf numFmtId="3" fontId="7" fillId="0" borderId="11" xfId="0" applyNumberFormat="1" applyFont="1" applyBorder="1" applyAlignment="1">
      <alignment vertical="center"/>
    </xf>
    <xf numFmtId="10" fontId="8" fillId="0" borderId="0" xfId="2" applyNumberFormat="1" applyFont="1" applyBorder="1">
      <alignment vertical="center"/>
    </xf>
    <xf numFmtId="0" fontId="8" fillId="0" borderId="0" xfId="0" applyFont="1" applyFill="1" applyBorder="1" applyAlignment="1">
      <alignment horizontal="left" vertical="center"/>
    </xf>
    <xf numFmtId="0" fontId="8" fillId="0" borderId="0" xfId="0" applyFont="1" applyFill="1" applyBorder="1" applyAlignment="1">
      <alignment horizontal="left" vertical="top"/>
    </xf>
    <xf numFmtId="0" fontId="4" fillId="0" borderId="11" xfId="0" applyFont="1" applyFill="1" applyBorder="1" applyAlignment="1">
      <alignment vertical="top" wrapText="1"/>
    </xf>
    <xf numFmtId="0" fontId="4" fillId="0" borderId="0" xfId="0" applyFont="1" applyFill="1" applyAlignment="1">
      <alignment horizontal="left" vertical="top"/>
    </xf>
    <xf numFmtId="0" fontId="7" fillId="2" borderId="11" xfId="0" applyFont="1" applyFill="1" applyBorder="1" applyAlignment="1">
      <alignment horizontal="justify" vertical="center" wrapText="1"/>
    </xf>
    <xf numFmtId="3" fontId="20" fillId="0" borderId="11" xfId="0" applyNumberFormat="1" applyFont="1" applyFill="1" applyBorder="1" applyAlignment="1">
      <alignment horizontal="center" vertical="center" wrapText="1"/>
    </xf>
    <xf numFmtId="0" fontId="3" fillId="0" borderId="11" xfId="0" applyFont="1" applyBorder="1" applyAlignment="1">
      <alignment horizontal="center" vertical="center"/>
    </xf>
    <xf numFmtId="186" fontId="3" fillId="0" borderId="11" xfId="0" applyNumberFormat="1" applyFont="1" applyBorder="1">
      <alignment vertical="center"/>
    </xf>
    <xf numFmtId="0" fontId="3" fillId="0" borderId="11" xfId="0" applyFont="1" applyFill="1" applyBorder="1" applyAlignment="1">
      <alignment horizontal="left" vertical="top" wrapText="1"/>
    </xf>
    <xf numFmtId="0" fontId="3" fillId="0" borderId="11" xfId="0" applyFont="1" applyBorder="1" applyAlignment="1">
      <alignment horizontal="left" vertical="top" wrapText="1"/>
    </xf>
    <xf numFmtId="0" fontId="3" fillId="0" borderId="11" xfId="0" applyFont="1" applyBorder="1" applyAlignment="1">
      <alignment horizontal="left" vertical="center" wrapText="1"/>
    </xf>
    <xf numFmtId="0" fontId="3" fillId="0" borderId="11" xfId="0" applyFont="1" applyBorder="1" applyAlignment="1">
      <alignment vertical="center" wrapText="1"/>
    </xf>
    <xf numFmtId="0" fontId="3" fillId="0" borderId="11" xfId="0" applyFont="1" applyBorder="1" applyAlignment="1">
      <alignment vertical="center"/>
    </xf>
    <xf numFmtId="0" fontId="3" fillId="0" borderId="11" xfId="0" applyFont="1" applyBorder="1" applyAlignment="1">
      <alignment horizontal="left" vertical="center"/>
    </xf>
    <xf numFmtId="178" fontId="3" fillId="0" borderId="11" xfId="0" applyNumberFormat="1" applyFont="1" applyBorder="1" applyAlignment="1">
      <alignment horizontal="right" vertical="center" wrapText="1"/>
    </xf>
    <xf numFmtId="0" fontId="3" fillId="0" borderId="11" xfId="0" applyFont="1" applyBorder="1" applyAlignment="1">
      <alignment horizontal="center" vertical="center" wrapText="1"/>
    </xf>
    <xf numFmtId="178" fontId="3" fillId="0" borderId="11" xfId="0" applyNumberFormat="1" applyFont="1" applyBorder="1" applyAlignment="1">
      <alignment vertical="center" wrapText="1"/>
    </xf>
    <xf numFmtId="3" fontId="3" fillId="0" borderId="11" xfId="0" applyNumberFormat="1" applyFont="1" applyBorder="1" applyAlignment="1">
      <alignment horizontal="center" vertical="center"/>
    </xf>
    <xf numFmtId="3" fontId="3" fillId="0" borderId="11" xfId="0" applyNumberFormat="1" applyFont="1" applyBorder="1">
      <alignment vertical="center"/>
    </xf>
    <xf numFmtId="3" fontId="3" fillId="0" borderId="11" xfId="0" applyNumberFormat="1" applyFont="1" applyBorder="1" applyAlignment="1">
      <alignment horizontal="center" vertical="center" wrapText="1"/>
    </xf>
    <xf numFmtId="3" fontId="3" fillId="0" borderId="11" xfId="0" applyNumberFormat="1" applyFont="1" applyBorder="1" applyAlignment="1">
      <alignment vertical="center" wrapText="1"/>
    </xf>
    <xf numFmtId="0" fontId="3" fillId="0" borderId="0" xfId="0" applyFont="1" applyFill="1" applyAlignment="1">
      <alignment horizontal="center" vertical="center"/>
    </xf>
    <xf numFmtId="0" fontId="3" fillId="0" borderId="11" xfId="0" applyFont="1" applyFill="1" applyBorder="1" applyAlignment="1">
      <alignment horizontal="center" vertical="center"/>
    </xf>
    <xf numFmtId="0" fontId="3" fillId="0" borderId="11" xfId="0" applyFont="1" applyFill="1" applyBorder="1" applyAlignment="1">
      <alignment vertical="center" wrapText="1"/>
    </xf>
    <xf numFmtId="3" fontId="3" fillId="0" borderId="11" xfId="0" applyNumberFormat="1" applyFont="1" applyFill="1" applyBorder="1" applyAlignment="1">
      <alignment horizontal="left" vertical="center"/>
    </xf>
    <xf numFmtId="41" fontId="3" fillId="0" borderId="11" xfId="0" applyNumberFormat="1" applyFont="1" applyFill="1" applyBorder="1" applyAlignment="1">
      <alignment horizontal="center" vertical="center"/>
    </xf>
    <xf numFmtId="3" fontId="3" fillId="0" borderId="11" xfId="0" applyNumberFormat="1" applyFont="1" applyFill="1" applyBorder="1" applyAlignment="1">
      <alignment horizontal="center" vertical="center"/>
    </xf>
    <xf numFmtId="3" fontId="3" fillId="0" borderId="11" xfId="0" applyNumberFormat="1" applyFont="1" applyFill="1" applyBorder="1">
      <alignment vertical="center"/>
    </xf>
    <xf numFmtId="41" fontId="3" fillId="0" borderId="11" xfId="0" applyNumberFormat="1" applyFont="1" applyFill="1" applyBorder="1" applyAlignment="1">
      <alignment horizontal="left" vertical="center"/>
    </xf>
    <xf numFmtId="3" fontId="3" fillId="0" borderId="11" xfId="0" applyNumberFormat="1" applyFont="1" applyFill="1" applyBorder="1" applyAlignment="1">
      <alignment vertical="center" wrapText="1"/>
    </xf>
    <xf numFmtId="186" fontId="3" fillId="0" borderId="0" xfId="0" applyNumberFormat="1" applyFont="1">
      <alignment vertical="center"/>
    </xf>
    <xf numFmtId="0" fontId="4" fillId="0" borderId="0" xfId="0" applyFont="1" applyAlignment="1">
      <alignment horizontal="center" vertical="top"/>
    </xf>
    <xf numFmtId="0" fontId="4" fillId="0" borderId="0" xfId="0" applyFont="1" applyFill="1" applyAlignment="1">
      <alignment vertical="top"/>
    </xf>
    <xf numFmtId="176" fontId="4" fillId="0" borderId="11" xfId="1" applyNumberFormat="1" applyFont="1" applyFill="1" applyBorder="1" applyAlignment="1">
      <alignment horizontal="center" vertical="center"/>
    </xf>
    <xf numFmtId="10" fontId="4" fillId="0" borderId="11" xfId="0" applyNumberFormat="1" applyFont="1" applyFill="1" applyBorder="1" applyAlignment="1">
      <alignment horizontal="center" vertical="center"/>
    </xf>
    <xf numFmtId="14" fontId="4" fillId="0" borderId="11" xfId="0" quotePrefix="1" applyNumberFormat="1" applyFont="1" applyFill="1" applyBorder="1" applyAlignment="1">
      <alignment horizontal="center" vertical="center" wrapText="1"/>
    </xf>
    <xf numFmtId="10" fontId="4" fillId="0" borderId="11" xfId="0" applyNumberFormat="1" applyFont="1" applyFill="1" applyBorder="1">
      <alignment vertical="center"/>
    </xf>
    <xf numFmtId="178" fontId="12" fillId="4" borderId="11" xfId="0" applyNumberFormat="1" applyFont="1" applyFill="1" applyBorder="1" applyAlignment="1">
      <alignment horizontal="center" vertical="center" wrapText="1"/>
    </xf>
    <xf numFmtId="0" fontId="12" fillId="0" borderId="11" xfId="0" applyFont="1" applyBorder="1" applyAlignment="1">
      <alignment horizontal="left" vertical="center" wrapText="1"/>
    </xf>
    <xf numFmtId="0" fontId="4" fillId="0" borderId="11" xfId="0" applyFont="1" applyFill="1" applyBorder="1" applyAlignment="1">
      <alignment horizontal="left" wrapText="1"/>
    </xf>
    <xf numFmtId="49" fontId="4" fillId="0" borderId="11" xfId="2" quotePrefix="1" applyNumberFormat="1" applyFont="1" applyFill="1" applyBorder="1" applyAlignment="1">
      <alignment horizontal="left" vertical="center" wrapText="1"/>
    </xf>
    <xf numFmtId="49" fontId="4" fillId="7" borderId="11" xfId="2" quotePrefix="1" applyNumberFormat="1" applyFont="1" applyFill="1" applyBorder="1" applyAlignment="1">
      <alignment horizontal="left" vertical="center" wrapText="1"/>
    </xf>
    <xf numFmtId="0" fontId="4" fillId="0" borderId="11" xfId="0" applyFont="1" applyFill="1" applyBorder="1" applyAlignment="1">
      <alignment horizontal="center" vertical="top" wrapText="1"/>
    </xf>
    <xf numFmtId="176" fontId="4" fillId="0" borderId="11" xfId="2" quotePrefix="1" applyNumberFormat="1" applyFont="1" applyFill="1" applyBorder="1" applyAlignment="1">
      <alignment horizontal="left" vertical="center" wrapText="1"/>
    </xf>
    <xf numFmtId="49" fontId="4" fillId="0" borderId="11" xfId="0" applyNumberFormat="1" applyFont="1" applyFill="1" applyBorder="1" applyAlignment="1">
      <alignment vertical="center" wrapText="1"/>
    </xf>
    <xf numFmtId="3" fontId="10" fillId="0" borderId="11" xfId="0" applyNumberFormat="1" applyFont="1" applyBorder="1" applyAlignment="1">
      <alignment horizontal="center" vertical="center" wrapText="1"/>
    </xf>
    <xf numFmtId="176" fontId="4" fillId="0" borderId="11" xfId="1" quotePrefix="1" applyNumberFormat="1" applyFont="1" applyFill="1" applyBorder="1" applyAlignment="1">
      <alignment horizontal="center" vertical="top" wrapText="1"/>
    </xf>
    <xf numFmtId="176" fontId="4" fillId="0" borderId="11" xfId="1" applyNumberFormat="1" applyFont="1" applyFill="1" applyBorder="1" applyAlignment="1">
      <alignment horizontal="left" vertical="top" wrapText="1"/>
    </xf>
    <xf numFmtId="1" fontId="4" fillId="0" borderId="11" xfId="2" quotePrefix="1" applyNumberFormat="1" applyFont="1" applyFill="1" applyBorder="1" applyAlignment="1">
      <alignment horizontal="left" vertical="top" wrapText="1"/>
    </xf>
    <xf numFmtId="180" fontId="7" fillId="2" borderId="11" xfId="0" applyNumberFormat="1" applyFont="1" applyFill="1" applyBorder="1" applyAlignment="1">
      <alignment horizontal="center" vertical="center" wrapText="1"/>
    </xf>
    <xf numFmtId="176" fontId="11" fillId="0" borderId="11" xfId="9" applyNumberFormat="1" applyFont="1" applyBorder="1" applyAlignment="1">
      <alignment horizontal="center" vertical="center"/>
    </xf>
    <xf numFmtId="0" fontId="11" fillId="0" borderId="11" xfId="0" applyFont="1" applyBorder="1" applyAlignment="1">
      <alignment horizontal="left" vertical="top" wrapText="1"/>
    </xf>
    <xf numFmtId="0" fontId="11" fillId="0" borderId="11" xfId="0" applyNumberFormat="1" applyFont="1" applyBorder="1" applyAlignment="1">
      <alignment horizontal="center" vertical="center"/>
    </xf>
    <xf numFmtId="180" fontId="11" fillId="0" borderId="11" xfId="0" applyNumberFormat="1" applyFont="1" applyBorder="1" applyAlignment="1">
      <alignment horizontal="center" vertical="center"/>
    </xf>
    <xf numFmtId="49" fontId="11" fillId="0" borderId="11" xfId="0" applyNumberFormat="1" applyFont="1" applyBorder="1" applyAlignment="1">
      <alignment horizontal="center" vertical="center"/>
    </xf>
    <xf numFmtId="0" fontId="11" fillId="0" borderId="11" xfId="0" applyFont="1" applyBorder="1" applyAlignment="1">
      <alignment vertical="top" wrapText="1"/>
    </xf>
    <xf numFmtId="0" fontId="4" fillId="0" borderId="11" xfId="0" applyFont="1" applyFill="1" applyBorder="1" applyAlignment="1">
      <alignment vertical="center" wrapText="1" shrinkToFit="1"/>
    </xf>
    <xf numFmtId="0" fontId="7" fillId="5" borderId="11" xfId="8" applyFont="1" applyFill="1" applyBorder="1" applyAlignment="1">
      <alignment horizontal="center" vertical="center" wrapText="1"/>
    </xf>
    <xf numFmtId="180" fontId="7" fillId="5" borderId="11" xfId="8" applyNumberFormat="1" applyFont="1" applyFill="1" applyBorder="1" applyAlignment="1">
      <alignment horizontal="center" vertical="center" wrapText="1"/>
    </xf>
    <xf numFmtId="0" fontId="7" fillId="6" borderId="11" xfId="8" applyFont="1" applyFill="1" applyBorder="1" applyAlignment="1">
      <alignment horizontal="center" vertical="center" wrapText="1"/>
    </xf>
    <xf numFmtId="0" fontId="7" fillId="5" borderId="11" xfId="8" applyFont="1" applyFill="1" applyBorder="1" applyAlignment="1">
      <alignment horizontal="left" vertical="center" wrapText="1"/>
    </xf>
    <xf numFmtId="180" fontId="10" fillId="0" borderId="11" xfId="8" applyNumberFormat="1" applyFont="1" applyBorder="1" applyAlignment="1">
      <alignment horizontal="center" vertical="center" wrapText="1"/>
    </xf>
    <xf numFmtId="0" fontId="4" fillId="0" borderId="11" xfId="8" applyFont="1" applyBorder="1" applyAlignment="1">
      <alignment vertical="top" wrapText="1"/>
    </xf>
    <xf numFmtId="0" fontId="10" fillId="0" borderId="11" xfId="8" applyFont="1" applyBorder="1" applyAlignment="1">
      <alignment horizontal="left" vertical="top" wrapText="1"/>
    </xf>
    <xf numFmtId="0" fontId="10" fillId="0" borderId="11" xfId="8" applyFont="1" applyBorder="1" applyAlignment="1">
      <alignment vertical="top" wrapText="1"/>
    </xf>
    <xf numFmtId="3" fontId="7" fillId="0" borderId="11" xfId="8" applyNumberFormat="1" applyFont="1" applyBorder="1" applyAlignment="1">
      <alignment horizontal="center" vertical="center" wrapText="1"/>
    </xf>
    <xf numFmtId="180" fontId="4" fillId="0" borderId="11" xfId="8" applyNumberFormat="1" applyFont="1" applyBorder="1" applyAlignment="1">
      <alignment horizontal="center" vertical="center" wrapText="1"/>
    </xf>
    <xf numFmtId="3" fontId="4" fillId="0" borderId="11" xfId="8" applyNumberFormat="1" applyFont="1" applyBorder="1" applyAlignment="1">
      <alignment horizontal="right" vertical="center" wrapText="1"/>
    </xf>
    <xf numFmtId="0" fontId="4" fillId="0" borderId="11" xfId="8" applyFont="1" applyBorder="1" applyAlignment="1">
      <alignment vertical="center" wrapText="1"/>
    </xf>
    <xf numFmtId="183" fontId="4" fillId="0" borderId="11" xfId="8" applyNumberFormat="1" applyFont="1" applyBorder="1" applyAlignment="1">
      <alignment horizontal="center" vertical="center" wrapText="1"/>
    </xf>
    <xf numFmtId="183" fontId="4" fillId="0" borderId="11" xfId="8" applyNumberFormat="1" applyFont="1" applyBorder="1" applyAlignment="1">
      <alignment horizontal="left" vertical="top" wrapText="1"/>
    </xf>
    <xf numFmtId="0" fontId="11" fillId="0" borderId="11" xfId="8" applyFont="1" applyBorder="1" applyAlignment="1">
      <alignment horizontal="center" vertical="center" wrapText="1"/>
    </xf>
    <xf numFmtId="183" fontId="4" fillId="0" borderId="11" xfId="8" applyNumberFormat="1" applyFont="1" applyBorder="1" applyAlignment="1">
      <alignment horizontal="left" vertical="center" wrapText="1"/>
    </xf>
    <xf numFmtId="14" fontId="4" fillId="0" borderId="11" xfId="8" applyNumberFormat="1" applyFont="1" applyBorder="1" applyAlignment="1">
      <alignment horizontal="center" vertical="center" wrapText="1"/>
    </xf>
    <xf numFmtId="0" fontId="4" fillId="0" borderId="11" xfId="8" applyFont="1" applyBorder="1" applyAlignment="1">
      <alignment vertical="center"/>
    </xf>
    <xf numFmtId="183" fontId="4" fillId="0" borderId="11" xfId="8" applyNumberFormat="1" applyFont="1" applyBorder="1" applyAlignment="1">
      <alignment vertical="center"/>
    </xf>
    <xf numFmtId="0" fontId="4" fillId="0" borderId="11" xfId="8" applyFont="1" applyBorder="1" applyAlignment="1">
      <alignment horizontal="left" vertical="center"/>
    </xf>
    <xf numFmtId="0" fontId="7" fillId="0" borderId="11" xfId="8" applyFont="1" applyBorder="1" applyAlignment="1">
      <alignment vertical="center" wrapText="1"/>
    </xf>
    <xf numFmtId="0" fontId="7" fillId="0" borderId="11" xfId="8" applyFont="1" applyBorder="1" applyAlignment="1">
      <alignment horizontal="left" vertical="center" wrapText="1"/>
    </xf>
    <xf numFmtId="186" fontId="4" fillId="0" borderId="11" xfId="0" applyNumberFormat="1" applyFont="1" applyFill="1" applyBorder="1" applyAlignment="1">
      <alignment horizontal="center" vertical="center" wrapText="1"/>
    </xf>
    <xf numFmtId="186" fontId="4" fillId="0" borderId="11" xfId="1" applyNumberFormat="1" applyFont="1" applyFill="1" applyBorder="1" applyAlignment="1">
      <alignment horizontal="center" vertical="center" wrapText="1"/>
    </xf>
    <xf numFmtId="0" fontId="7" fillId="0" borderId="11" xfId="0" applyFont="1" applyFill="1" applyBorder="1">
      <alignment vertical="center"/>
    </xf>
    <xf numFmtId="3" fontId="7" fillId="0" borderId="11" xfId="0" applyNumberFormat="1" applyFont="1" applyBorder="1" applyAlignment="1">
      <alignment horizontal="left" vertical="center" wrapText="1"/>
    </xf>
    <xf numFmtId="0" fontId="4" fillId="0" borderId="11" xfId="0" applyFont="1" applyFill="1" applyBorder="1" applyAlignment="1">
      <alignment horizontal="right" vertical="center" wrapText="1"/>
    </xf>
    <xf numFmtId="49" fontId="4" fillId="0" borderId="11" xfId="2" quotePrefix="1" applyNumberFormat="1" applyFont="1" applyFill="1" applyBorder="1" applyAlignment="1">
      <alignment horizontal="center" vertical="center" wrapText="1"/>
    </xf>
    <xf numFmtId="3" fontId="7" fillId="3" borderId="11" xfId="0" applyNumberFormat="1" applyFont="1" applyFill="1" applyBorder="1" applyAlignment="1">
      <alignment horizontal="center" vertical="center"/>
    </xf>
    <xf numFmtId="0" fontId="7" fillId="3" borderId="11" xfId="0" applyFont="1" applyFill="1" applyBorder="1" applyAlignment="1">
      <alignment vertical="center"/>
    </xf>
    <xf numFmtId="0" fontId="7" fillId="0" borderId="11" xfId="0" applyFont="1" applyBorder="1" applyAlignment="1">
      <alignment horizontal="justify" vertical="center" wrapText="1"/>
    </xf>
    <xf numFmtId="176" fontId="7" fillId="0" borderId="11" xfId="1" applyNumberFormat="1" applyFont="1" applyBorder="1" applyAlignment="1">
      <alignment vertical="center" wrapText="1"/>
    </xf>
    <xf numFmtId="176" fontId="4" fillId="0" borderId="11" xfId="2" quotePrefix="1" applyNumberFormat="1" applyFont="1" applyFill="1" applyBorder="1" applyAlignment="1">
      <alignment vertical="center" wrapText="1"/>
    </xf>
    <xf numFmtId="176" fontId="7" fillId="0" borderId="11" xfId="1" applyNumberFormat="1" applyFont="1" applyBorder="1">
      <alignment vertical="center"/>
    </xf>
    <xf numFmtId="0" fontId="30" fillId="0" borderId="0" xfId="8" applyFont="1" applyAlignment="1">
      <alignment vertical="center"/>
    </xf>
    <xf numFmtId="0" fontId="8" fillId="0" borderId="0" xfId="8" applyFont="1" applyAlignment="1">
      <alignment vertical="center"/>
    </xf>
    <xf numFmtId="0" fontId="8" fillId="0" borderId="0" xfId="8" applyFont="1" applyAlignment="1">
      <alignment horizontal="left" vertical="center"/>
    </xf>
    <xf numFmtId="180" fontId="8" fillId="0" borderId="0" xfId="8" applyNumberFormat="1" applyFont="1" applyAlignment="1">
      <alignment vertical="center"/>
    </xf>
    <xf numFmtId="180" fontId="8" fillId="0" borderId="0" xfId="0" applyNumberFormat="1" applyFont="1" applyAlignment="1">
      <alignment horizontal="center" vertical="center"/>
    </xf>
    <xf numFmtId="0" fontId="8" fillId="0" borderId="0" xfId="0" applyFont="1" applyFill="1" applyAlignment="1">
      <alignment horizontal="center" vertical="center"/>
    </xf>
    <xf numFmtId="176" fontId="7" fillId="0" borderId="11" xfId="0" applyNumberFormat="1" applyFont="1" applyFill="1" applyBorder="1" applyAlignment="1">
      <alignment horizontal="center" vertical="center"/>
    </xf>
    <xf numFmtId="3" fontId="7" fillId="0" borderId="11" xfId="0" applyNumberFormat="1" applyFont="1" applyBorder="1">
      <alignment vertical="center"/>
    </xf>
    <xf numFmtId="0" fontId="8" fillId="0" borderId="0" xfId="0" applyFont="1" applyAlignment="1">
      <alignment horizontal="left" vertical="top"/>
    </xf>
    <xf numFmtId="0" fontId="8" fillId="0" borderId="0" xfId="0" applyFont="1" applyFill="1" applyAlignment="1">
      <alignment horizontal="left" vertical="top"/>
    </xf>
    <xf numFmtId="0" fontId="8" fillId="0" borderId="0" xfId="0" applyFont="1" applyFill="1" applyAlignment="1">
      <alignment horizontal="center" vertical="top"/>
    </xf>
    <xf numFmtId="0" fontId="7" fillId="2" borderId="11" xfId="0" applyFont="1" applyFill="1" applyBorder="1" applyAlignment="1">
      <alignment horizontal="center" vertical="top" wrapText="1"/>
    </xf>
    <xf numFmtId="0" fontId="7" fillId="4" borderId="11" xfId="0" applyFont="1" applyFill="1" applyBorder="1" applyAlignment="1">
      <alignment horizontal="center" vertical="top" wrapText="1"/>
    </xf>
    <xf numFmtId="0" fontId="4" fillId="0" borderId="11" xfId="0" applyFont="1" applyBorder="1" applyAlignment="1">
      <alignment horizontal="center" vertical="top"/>
    </xf>
    <xf numFmtId="0" fontId="4" fillId="0" borderId="0" xfId="0" applyFont="1" applyFill="1" applyAlignment="1">
      <alignment horizontal="center" vertical="top"/>
    </xf>
    <xf numFmtId="3" fontId="7" fillId="0" borderId="11" xfId="0" applyNumberFormat="1" applyFont="1" applyFill="1" applyBorder="1">
      <alignment vertical="center"/>
    </xf>
    <xf numFmtId="178" fontId="11" fillId="0" borderId="0" xfId="0" applyNumberFormat="1" applyFont="1" applyFill="1" applyAlignment="1">
      <alignment horizontal="right" vertical="center"/>
    </xf>
    <xf numFmtId="178" fontId="11" fillId="0" borderId="11" xfId="0" applyNumberFormat="1" applyFont="1" applyFill="1" applyBorder="1" applyAlignment="1">
      <alignment horizontal="right" vertical="center" wrapText="1"/>
    </xf>
    <xf numFmtId="178" fontId="12" fillId="0" borderId="11" xfId="0" applyNumberFormat="1" applyFont="1" applyFill="1" applyBorder="1" applyAlignment="1">
      <alignment horizontal="right" vertical="center" wrapText="1"/>
    </xf>
    <xf numFmtId="0" fontId="11" fillId="2" borderId="11" xfId="0" applyFont="1" applyFill="1" applyBorder="1" applyAlignment="1">
      <alignment horizontal="center" vertical="center" wrapText="1"/>
    </xf>
    <xf numFmtId="0" fontId="29" fillId="0" borderId="0" xfId="0" applyFont="1" applyAlignment="1">
      <alignment horizontal="center" vertical="center"/>
    </xf>
    <xf numFmtId="0" fontId="29" fillId="0" borderId="0" xfId="0" applyFont="1" applyAlignment="1">
      <alignment horizontal="left" vertical="center"/>
    </xf>
    <xf numFmtId="178" fontId="29" fillId="0" borderId="0" xfId="0" applyNumberFormat="1" applyFont="1" applyFill="1" applyAlignment="1">
      <alignment horizontal="right" vertical="center"/>
    </xf>
    <xf numFmtId="3" fontId="7" fillId="0" borderId="11" xfId="0" applyNumberFormat="1" applyFont="1" applyFill="1" applyBorder="1" applyAlignment="1">
      <alignment horizontal="right" vertical="center" wrapText="1"/>
    </xf>
    <xf numFmtId="0" fontId="8" fillId="0" borderId="0" xfId="0" applyFont="1" applyAlignment="1">
      <alignment vertical="center"/>
    </xf>
    <xf numFmtId="3" fontId="7" fillId="0" borderId="1" xfId="0" applyNumberFormat="1" applyFont="1" applyBorder="1">
      <alignment vertical="center"/>
    </xf>
    <xf numFmtId="0" fontId="8" fillId="0" borderId="0" xfId="0" applyFont="1" applyBorder="1" applyAlignment="1">
      <alignment horizontal="center" vertical="top"/>
    </xf>
    <xf numFmtId="0" fontId="7" fillId="0" borderId="11" xfId="0" applyFont="1" applyBorder="1" applyAlignment="1">
      <alignment horizontal="center" vertical="top"/>
    </xf>
    <xf numFmtId="176" fontId="8" fillId="0" borderId="0" xfId="1" applyNumberFormat="1" applyFont="1" applyAlignment="1">
      <alignment horizontal="right" vertical="center"/>
    </xf>
    <xf numFmtId="183" fontId="8" fillId="0" borderId="0" xfId="8" applyNumberFormat="1" applyFont="1" applyAlignment="1">
      <alignment vertical="center"/>
    </xf>
    <xf numFmtId="183" fontId="7" fillId="0" borderId="11" xfId="8" applyNumberFormat="1" applyFont="1" applyBorder="1" applyAlignment="1">
      <alignment vertical="center"/>
    </xf>
    <xf numFmtId="0" fontId="8" fillId="0" borderId="0" xfId="8" applyFont="1" applyAlignment="1">
      <alignment horizontal="right" vertical="center"/>
    </xf>
    <xf numFmtId="3" fontId="10" fillId="0" borderId="11" xfId="8" applyNumberFormat="1" applyFont="1" applyBorder="1" applyAlignment="1">
      <alignment horizontal="right" vertical="center" wrapText="1"/>
    </xf>
    <xf numFmtId="3" fontId="7" fillId="0" borderId="11" xfId="8" applyNumberFormat="1" applyFont="1" applyBorder="1" applyAlignment="1">
      <alignment horizontal="right" vertical="center"/>
    </xf>
    <xf numFmtId="0" fontId="4" fillId="0" borderId="11" xfId="0" applyFont="1" applyFill="1" applyBorder="1" applyAlignment="1">
      <alignment vertical="center"/>
    </xf>
    <xf numFmtId="0" fontId="8" fillId="0" borderId="0" xfId="0" applyFont="1" applyFill="1" applyAlignment="1">
      <alignment vertical="center"/>
    </xf>
    <xf numFmtId="0" fontId="8" fillId="0" borderId="0" xfId="0" applyFont="1" applyFill="1" applyAlignment="1">
      <alignment vertical="center" wrapText="1" shrinkToFit="1"/>
    </xf>
    <xf numFmtId="0" fontId="8" fillId="0" borderId="0" xfId="0" applyFont="1" applyFill="1" applyAlignment="1">
      <alignment horizontal="left" vertical="center" wrapText="1"/>
    </xf>
    <xf numFmtId="0" fontId="8" fillId="0" borderId="0" xfId="0" applyFont="1" applyFill="1" applyAlignment="1">
      <alignment vertical="center" shrinkToFit="1"/>
    </xf>
    <xf numFmtId="10" fontId="4" fillId="0" borderId="11" xfId="1" applyNumberFormat="1" applyFont="1" applyFill="1" applyBorder="1" applyAlignment="1">
      <alignment horizontal="center" vertical="center" wrapText="1"/>
    </xf>
    <xf numFmtId="176" fontId="11" fillId="0" borderId="11" xfId="1" applyNumberFormat="1" applyFont="1" applyFill="1" applyBorder="1" applyAlignment="1">
      <alignment horizontal="left" vertical="center" wrapText="1"/>
    </xf>
    <xf numFmtId="176" fontId="4" fillId="0" borderId="11" xfId="2" quotePrefix="1" applyNumberFormat="1" applyFont="1" applyFill="1" applyBorder="1" applyAlignment="1">
      <alignment horizontal="center" vertical="top" wrapText="1"/>
    </xf>
    <xf numFmtId="0" fontId="4" fillId="0" borderId="11" xfId="0" applyFont="1" applyFill="1" applyBorder="1" applyAlignment="1">
      <alignment horizontal="left" vertical="top"/>
    </xf>
    <xf numFmtId="17" fontId="4" fillId="0" borderId="11" xfId="0" applyNumberFormat="1" applyFont="1" applyFill="1" applyBorder="1" applyAlignment="1">
      <alignment horizontal="center" vertical="center" shrinkToFit="1"/>
    </xf>
    <xf numFmtId="10" fontId="8" fillId="0" borderId="0" xfId="0" applyNumberFormat="1" applyFont="1" applyFill="1">
      <alignment vertical="center"/>
    </xf>
    <xf numFmtId="0" fontId="5" fillId="0" borderId="0" xfId="0" applyFont="1" applyFill="1" applyAlignment="1">
      <alignment horizontal="left" vertical="top"/>
    </xf>
    <xf numFmtId="176" fontId="8" fillId="0" borderId="0" xfId="1" applyNumberFormat="1" applyFont="1" applyFill="1" applyAlignment="1">
      <alignment horizontal="center" vertical="center"/>
    </xf>
    <xf numFmtId="10" fontId="8" fillId="0" borderId="0" xfId="0" applyNumberFormat="1" applyFont="1" applyFill="1" applyAlignment="1">
      <alignment horizontal="center" vertical="center"/>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vertical="center" wrapText="1"/>
    </xf>
    <xf numFmtId="0" fontId="3" fillId="0" borderId="8"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horizontal="center" vertical="center"/>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Alignment="1">
      <alignment horizontal="center" vertical="center"/>
    </xf>
    <xf numFmtId="0" fontId="3" fillId="0" borderId="11" xfId="0" applyFont="1" applyBorder="1" applyAlignment="1">
      <alignment horizontal="center" vertical="center" wrapText="1"/>
    </xf>
    <xf numFmtId="178" fontId="3" fillId="0" borderId="11" xfId="0" applyNumberFormat="1" applyFont="1" applyBorder="1" applyAlignment="1">
      <alignment horizontal="center" vertical="center" wrapText="1"/>
    </xf>
    <xf numFmtId="0" fontId="8" fillId="0" borderId="0" xfId="0" applyFont="1" applyBorder="1" applyAlignment="1">
      <alignment horizontal="left" vertical="center"/>
    </xf>
    <xf numFmtId="0" fontId="3" fillId="0" borderId="0" xfId="0" applyFont="1" applyFill="1" applyBorder="1" applyAlignment="1">
      <alignment horizontal="left" vertical="top" wrapText="1" readingOrder="1"/>
    </xf>
    <xf numFmtId="0" fontId="3" fillId="0" borderId="11" xfId="0" applyFont="1" applyFill="1" applyBorder="1" applyAlignment="1">
      <alignment horizontal="center" vertical="center"/>
    </xf>
    <xf numFmtId="0" fontId="3" fillId="0"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176" fontId="7" fillId="2" borderId="11" xfId="1" applyNumberFormat="1" applyFont="1" applyFill="1" applyBorder="1" applyAlignment="1">
      <alignment horizontal="center" vertical="center" wrapText="1"/>
    </xf>
    <xf numFmtId="176" fontId="4" fillId="0" borderId="11" xfId="1" applyNumberFormat="1" applyFont="1" applyFill="1" applyBorder="1" applyAlignment="1">
      <alignment horizontal="center" vertical="center" wrapText="1"/>
    </xf>
    <xf numFmtId="9" fontId="4" fillId="0" borderId="11" xfId="2" applyFont="1" applyBorder="1" applyAlignment="1">
      <alignment horizontal="center" vertical="center" wrapText="1"/>
    </xf>
    <xf numFmtId="0" fontId="4" fillId="0" borderId="11" xfId="0" applyFont="1" applyBorder="1" applyAlignment="1">
      <alignment horizontal="center" vertical="center" wrapText="1"/>
    </xf>
    <xf numFmtId="0" fontId="4" fillId="0" borderId="11" xfId="0" quotePrefix="1" applyFont="1" applyBorder="1" applyAlignment="1">
      <alignment horizontal="center" vertical="center" wrapText="1"/>
    </xf>
    <xf numFmtId="0" fontId="4" fillId="0" borderId="11"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4" fillId="0" borderId="11" xfId="0" applyFont="1" applyFill="1" applyBorder="1" applyAlignment="1">
      <alignment horizontal="left" vertical="top" wrapText="1"/>
    </xf>
    <xf numFmtId="0" fontId="4" fillId="0" borderId="11" xfId="0" applyFont="1" applyFill="1" applyBorder="1" applyAlignment="1">
      <alignment horizontal="center" vertical="center" wrapText="1"/>
    </xf>
    <xf numFmtId="0" fontId="4" fillId="0" borderId="11" xfId="0" applyFont="1" applyFill="1" applyBorder="1" applyAlignment="1">
      <alignment horizontal="left" vertical="center"/>
    </xf>
    <xf numFmtId="0" fontId="7" fillId="0" borderId="11" xfId="5" applyFont="1" applyFill="1" applyBorder="1" applyAlignment="1">
      <alignment horizontal="center" vertical="center" wrapText="1"/>
    </xf>
    <xf numFmtId="176" fontId="7" fillId="2" borderId="11" xfId="3"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176" fontId="7" fillId="2" borderId="11" xfId="3" applyNumberFormat="1" applyFont="1" applyFill="1" applyBorder="1" applyAlignment="1">
      <alignment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center" vertical="center"/>
    </xf>
    <xf numFmtId="0" fontId="5" fillId="0" borderId="15" xfId="0" applyFont="1" applyBorder="1" applyAlignment="1">
      <alignment horizontal="left" vertical="top"/>
    </xf>
    <xf numFmtId="0" fontId="4" fillId="0" borderId="11" xfId="0" applyFont="1" applyBorder="1" applyAlignment="1">
      <alignment horizontal="left" vertical="center" wrapText="1"/>
    </xf>
    <xf numFmtId="0" fontId="4" fillId="0" borderId="11" xfId="0" applyFont="1" applyBorder="1" applyAlignment="1">
      <alignment horizontal="center" vertical="center"/>
    </xf>
    <xf numFmtId="176" fontId="11" fillId="0" borderId="11" xfId="1" applyNumberFormat="1" applyFont="1" applyFill="1" applyBorder="1" applyAlignment="1">
      <alignment horizontal="center" vertical="center" wrapText="1"/>
    </xf>
    <xf numFmtId="0" fontId="7" fillId="2" borderId="11" xfId="0" applyFont="1" applyFill="1" applyBorder="1" applyAlignment="1">
      <alignment horizontal="left" vertical="center" wrapText="1"/>
    </xf>
    <xf numFmtId="10" fontId="11" fillId="0" borderId="11" xfId="2" quotePrefix="1" applyNumberFormat="1" applyFont="1" applyFill="1" applyBorder="1" applyAlignment="1">
      <alignment horizontal="left" vertical="center" wrapText="1"/>
    </xf>
    <xf numFmtId="0" fontId="11" fillId="0" borderId="11" xfId="0" applyFont="1" applyFill="1" applyBorder="1" applyAlignment="1">
      <alignment horizontal="left" vertical="center" wrapText="1"/>
    </xf>
    <xf numFmtId="49" fontId="7" fillId="2" borderId="11" xfId="0" applyNumberFormat="1" applyFont="1" applyFill="1" applyBorder="1" applyAlignment="1">
      <alignment horizontal="center" vertical="center" wrapText="1"/>
    </xf>
    <xf numFmtId="0" fontId="4" fillId="0" borderId="11" xfId="0" applyFont="1" applyBorder="1" applyAlignment="1">
      <alignment horizontal="left" vertical="top" wrapText="1"/>
    </xf>
    <xf numFmtId="0" fontId="4" fillId="0" borderId="11" xfId="0" applyFont="1" applyBorder="1" applyAlignment="1">
      <alignment horizontal="left" vertical="top"/>
    </xf>
    <xf numFmtId="49" fontId="12" fillId="0" borderId="11"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12" fillId="0" borderId="11" xfId="0" applyFont="1" applyBorder="1" applyAlignment="1">
      <alignment horizontal="center" vertical="center"/>
    </xf>
    <xf numFmtId="0" fontId="11" fillId="0" borderId="11" xfId="0" applyFont="1" applyBorder="1" applyAlignment="1">
      <alignment horizontal="center" vertical="center"/>
    </xf>
    <xf numFmtId="10" fontId="11" fillId="0" borderId="11" xfId="2" quotePrefix="1" applyNumberFormat="1" applyFont="1" applyFill="1" applyBorder="1" applyAlignment="1">
      <alignment horizontal="center" vertical="center" wrapText="1"/>
    </xf>
    <xf numFmtId="0" fontId="11" fillId="0" borderId="11" xfId="0" applyFont="1" applyBorder="1" applyAlignment="1">
      <alignment horizontal="left" vertical="center" wrapText="1"/>
    </xf>
    <xf numFmtId="0" fontId="11" fillId="0" borderId="11" xfId="0" applyFont="1" applyBorder="1" applyAlignment="1">
      <alignment horizontal="left" vertical="center"/>
    </xf>
    <xf numFmtId="0" fontId="12" fillId="0" borderId="11" xfId="0" applyFont="1" applyBorder="1" applyAlignment="1">
      <alignment horizontal="center" vertical="center" wrapText="1"/>
    </xf>
    <xf numFmtId="0" fontId="11" fillId="0" borderId="11" xfId="0" applyFont="1" applyBorder="1" applyAlignment="1">
      <alignment horizontal="center" vertical="center" wrapText="1"/>
    </xf>
    <xf numFmtId="0" fontId="4" fillId="0" borderId="11" xfId="0" applyFont="1" applyBorder="1" applyAlignment="1">
      <alignment vertical="center" wrapText="1"/>
    </xf>
    <xf numFmtId="176" fontId="4" fillId="0" borderId="11" xfId="1" applyNumberFormat="1" applyFont="1" applyFill="1" applyBorder="1" applyAlignment="1">
      <alignment vertical="center" wrapText="1"/>
    </xf>
    <xf numFmtId="176" fontId="7" fillId="2" borderId="11" xfId="1" applyNumberFormat="1" applyFont="1" applyFill="1" applyBorder="1" applyAlignment="1">
      <alignment vertical="center" wrapText="1"/>
    </xf>
    <xf numFmtId="0" fontId="12" fillId="0" borderId="11" xfId="0" applyFont="1" applyFill="1" applyBorder="1" applyAlignment="1">
      <alignment horizontal="left" vertical="center" wrapText="1"/>
    </xf>
    <xf numFmtId="0" fontId="11" fillId="0" borderId="11" xfId="0" applyFont="1" applyFill="1" applyBorder="1" applyAlignment="1">
      <alignment horizontal="center" vertical="center" wrapText="1"/>
    </xf>
    <xf numFmtId="0" fontId="11" fillId="0" borderId="11" xfId="0" applyFont="1" applyFill="1" applyBorder="1" applyAlignment="1">
      <alignment horizontal="left" vertical="top" wrapText="1"/>
    </xf>
    <xf numFmtId="0" fontId="7" fillId="0" borderId="11" xfId="0" applyFont="1" applyBorder="1" applyAlignment="1">
      <alignment horizontal="center" vertical="center"/>
    </xf>
    <xf numFmtId="176" fontId="4" fillId="0" borderId="11" xfId="2" quotePrefix="1" applyNumberFormat="1" applyFont="1" applyFill="1" applyBorder="1" applyAlignment="1">
      <alignment horizontal="center" vertical="center" wrapText="1"/>
    </xf>
    <xf numFmtId="10" fontId="4" fillId="0" borderId="11" xfId="2" quotePrefix="1" applyNumberFormat="1" applyFont="1" applyFill="1" applyBorder="1" applyAlignment="1">
      <alignment horizontal="center" vertical="center" wrapText="1"/>
    </xf>
    <xf numFmtId="10" fontId="4" fillId="0" borderId="11" xfId="2" applyNumberFormat="1"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3" xfId="0" applyFont="1" applyFill="1" applyBorder="1" applyAlignment="1">
      <alignment horizontal="center" vertical="center"/>
    </xf>
    <xf numFmtId="3" fontId="4" fillId="0" borderId="11" xfId="0" applyNumberFormat="1" applyFont="1" applyFill="1" applyBorder="1" applyAlignment="1">
      <alignment horizontal="center" vertical="center" wrapText="1"/>
    </xf>
    <xf numFmtId="3" fontId="4" fillId="0" borderId="11" xfId="0" applyNumberFormat="1" applyFont="1" applyFill="1" applyBorder="1" applyAlignment="1">
      <alignment horizontal="left" vertical="center" wrapText="1"/>
    </xf>
    <xf numFmtId="176" fontId="4" fillId="0" borderId="11" xfId="1" applyNumberFormat="1" applyFont="1" applyFill="1" applyBorder="1" applyAlignment="1">
      <alignment horizontal="right" vertical="center" wrapText="1"/>
    </xf>
    <xf numFmtId="3" fontId="4" fillId="0" borderId="11" xfId="0" applyNumberFormat="1" applyFont="1" applyFill="1" applyBorder="1" applyAlignment="1">
      <alignment horizontal="right" vertical="center" wrapText="1"/>
    </xf>
    <xf numFmtId="0" fontId="4" fillId="0" borderId="11" xfId="0" applyFont="1" applyFill="1" applyBorder="1" applyAlignment="1">
      <alignment vertical="center" wrapText="1"/>
    </xf>
    <xf numFmtId="0" fontId="4" fillId="0" borderId="11" xfId="0" applyFont="1" applyFill="1" applyBorder="1" applyAlignment="1">
      <alignment vertical="top" wrapText="1"/>
    </xf>
    <xf numFmtId="0" fontId="4" fillId="0" borderId="11" xfId="0" applyFont="1" applyBorder="1" applyAlignment="1">
      <alignment horizontal="left" vertical="center"/>
    </xf>
    <xf numFmtId="3" fontId="4" fillId="0" borderId="11" xfId="0" quotePrefix="1" applyNumberFormat="1"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11" xfId="0" applyFont="1" applyFill="1" applyBorder="1" applyAlignment="1">
      <alignment horizontal="center" vertical="top" wrapText="1"/>
    </xf>
    <xf numFmtId="0" fontId="4" fillId="0" borderId="0" xfId="0" applyFont="1" applyBorder="1" applyAlignment="1">
      <alignment horizontal="left" vertical="top" wrapText="1"/>
    </xf>
    <xf numFmtId="9" fontId="4" fillId="0" borderId="11" xfId="2" applyFont="1" applyFill="1" applyBorder="1" applyAlignment="1">
      <alignment horizontal="center" vertical="center" wrapText="1"/>
    </xf>
    <xf numFmtId="9" fontId="4" fillId="0" borderId="11" xfId="2" quotePrefix="1" applyFont="1" applyFill="1" applyBorder="1" applyAlignment="1">
      <alignment horizontal="center" vertical="center" wrapText="1"/>
    </xf>
    <xf numFmtId="0" fontId="4" fillId="0" borderId="11" xfId="0" quotePrefix="1" applyFont="1" applyFill="1" applyBorder="1" applyAlignment="1">
      <alignment horizontal="center" vertical="center" wrapText="1"/>
    </xf>
    <xf numFmtId="0" fontId="4" fillId="0" borderId="11" xfId="0" applyFont="1" applyFill="1" applyBorder="1" applyAlignment="1">
      <alignment horizontal="left" vertical="top"/>
    </xf>
    <xf numFmtId="10" fontId="4" fillId="0" borderId="11" xfId="2" quotePrefix="1" applyNumberFormat="1" applyFont="1" applyFill="1" applyBorder="1" applyAlignment="1">
      <alignment horizontal="center" vertical="top" wrapText="1"/>
    </xf>
    <xf numFmtId="10" fontId="4" fillId="0" borderId="11" xfId="2" applyNumberFormat="1" applyFont="1" applyFill="1" applyBorder="1" applyAlignment="1">
      <alignment horizontal="center" vertical="top" wrapText="1"/>
    </xf>
    <xf numFmtId="3" fontId="7" fillId="0" borderId="11" xfId="0" applyNumberFormat="1" applyFont="1" applyBorder="1" applyAlignment="1">
      <alignment horizontal="center" vertical="center" wrapText="1"/>
    </xf>
    <xf numFmtId="176" fontId="4" fillId="0" borderId="11" xfId="1" quotePrefix="1" applyNumberFormat="1" applyFont="1" applyFill="1" applyBorder="1" applyAlignment="1">
      <alignment horizontal="center" vertical="center" wrapText="1"/>
    </xf>
    <xf numFmtId="0" fontId="4" fillId="0" borderId="0" xfId="0" applyFont="1" applyFill="1" applyBorder="1" applyAlignment="1">
      <alignment horizontal="center" vertical="center"/>
    </xf>
    <xf numFmtId="176" fontId="4" fillId="0" borderId="0" xfId="1" applyNumberFormat="1" applyFont="1" applyFill="1" applyBorder="1" applyAlignment="1">
      <alignment horizontal="center" vertical="center" wrapText="1"/>
    </xf>
    <xf numFmtId="0" fontId="4" fillId="0" borderId="11" xfId="8" applyFont="1" applyBorder="1" applyAlignment="1">
      <alignment horizontal="left" vertical="top"/>
    </xf>
    <xf numFmtId="0" fontId="7" fillId="5" borderId="11" xfId="8" applyFont="1" applyFill="1" applyBorder="1" applyAlignment="1">
      <alignment horizontal="center" vertical="center" wrapText="1"/>
    </xf>
    <xf numFmtId="0" fontId="11" fillId="0" borderId="11" xfId="8" applyFont="1" applyBorder="1" applyAlignment="1">
      <alignment vertical="center"/>
    </xf>
    <xf numFmtId="0" fontId="11" fillId="0" borderId="11" xfId="8" applyFont="1" applyBorder="1" applyAlignment="1">
      <alignment horizontal="center" vertical="center"/>
    </xf>
    <xf numFmtId="183" fontId="7" fillId="5" borderId="11" xfId="8" applyNumberFormat="1" applyFont="1" applyFill="1" applyBorder="1" applyAlignment="1">
      <alignment horizontal="center" vertical="center" wrapText="1"/>
    </xf>
    <xf numFmtId="0" fontId="20" fillId="5" borderId="11" xfId="8" applyFont="1" applyFill="1" applyBorder="1" applyAlignment="1">
      <alignment horizontal="center" vertical="center" wrapText="1"/>
    </xf>
    <xf numFmtId="183" fontId="7" fillId="5" borderId="11" xfId="8" applyNumberFormat="1" applyFont="1" applyFill="1" applyBorder="1" applyAlignment="1">
      <alignment vertical="center" wrapText="1"/>
    </xf>
    <xf numFmtId="0" fontId="7" fillId="2" borderId="11" xfId="0" applyFont="1" applyFill="1" applyBorder="1" applyAlignment="1">
      <alignment horizontal="center" vertical="center" wrapText="1" shrinkToFit="1"/>
    </xf>
    <xf numFmtId="0" fontId="7" fillId="2" borderId="11" xfId="0" applyFont="1" applyFill="1" applyBorder="1" applyAlignment="1">
      <alignment horizontal="center" vertical="center" shrinkToFit="1"/>
    </xf>
    <xf numFmtId="10" fontId="4" fillId="0" borderId="11" xfId="1" quotePrefix="1" applyNumberFormat="1" applyFont="1" applyFill="1" applyBorder="1" applyAlignment="1">
      <alignment horizontal="center" vertical="center" wrapText="1"/>
    </xf>
    <xf numFmtId="10" fontId="4" fillId="0" borderId="11" xfId="0" applyNumberFormat="1" applyFont="1" applyBorder="1" applyAlignment="1">
      <alignment horizontal="center" vertical="center" wrapText="1"/>
    </xf>
    <xf numFmtId="0" fontId="10" fillId="0" borderId="11" xfId="0" applyFont="1" applyBorder="1" applyAlignment="1">
      <alignment horizontal="left" vertical="top" wrapText="1"/>
    </xf>
    <xf numFmtId="176" fontId="4" fillId="0" borderId="11" xfId="1" applyNumberFormat="1" applyFont="1" applyFill="1" applyBorder="1" applyAlignment="1">
      <alignment horizontal="left" vertical="top" wrapText="1"/>
    </xf>
    <xf numFmtId="178" fontId="4" fillId="0" borderId="11" xfId="2" quotePrefix="1" applyNumberFormat="1" applyFont="1" applyFill="1" applyBorder="1" applyAlignment="1">
      <alignment horizontal="left" vertical="top" wrapText="1"/>
    </xf>
    <xf numFmtId="178" fontId="4" fillId="0" borderId="11" xfId="0" applyNumberFormat="1" applyFont="1" applyBorder="1" applyAlignment="1">
      <alignment horizontal="left" vertical="top" wrapText="1"/>
    </xf>
    <xf numFmtId="0" fontId="7" fillId="2" borderId="11" xfId="0" applyFont="1" applyFill="1" applyBorder="1" applyAlignment="1">
      <alignment horizontal="center" vertical="top" wrapText="1"/>
    </xf>
    <xf numFmtId="0" fontId="7" fillId="2" borderId="11" xfId="0" applyFont="1" applyFill="1" applyBorder="1" applyAlignment="1">
      <alignment horizontal="left" vertical="top" wrapText="1"/>
    </xf>
    <xf numFmtId="10" fontId="7" fillId="2" borderId="11" xfId="0" applyNumberFormat="1" applyFont="1" applyFill="1" applyBorder="1" applyAlignment="1">
      <alignment horizontal="center" vertical="center" wrapText="1"/>
    </xf>
  </cellXfs>
  <cellStyles count="10">
    <cellStyle name="Comma 2" xfId="6"/>
    <cellStyle name="Normal 2" xfId="4"/>
    <cellStyle name="Normal 3" xfId="5"/>
    <cellStyle name="Percent 2" xfId="7"/>
    <cellStyle name="一般" xfId="0" builtinId="0"/>
    <cellStyle name="一般 2" xfId="8"/>
    <cellStyle name="千分位" xfId="1" builtinId="3"/>
    <cellStyle name="千分位 2" xfId="3"/>
    <cellStyle name="千分位 2 2" xfId="9"/>
    <cellStyle name="百分比" xfId="2" builtinId="5"/>
  </cellStyles>
  <dxfs count="0"/>
  <tableStyles count="0" defaultTableStyle="TableStyleMedium2" defaultPivotStyle="PivotStyleLight16"/>
  <colors>
    <mruColors>
      <color rgb="FF26F0FA"/>
      <color rgb="FFFEBFBA"/>
      <color rgb="FF21EAFF"/>
      <color rgb="FFFD8C83"/>
      <color rgb="FF3BD9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108&#37329;&#19978;&#37325;&#35380;25-&#38468;&#34920;(&#32317;&#34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7&#37329;&#37325;&#35380;7&#34399;_&#21560;&#37329;(&#34081;&#24800;&#23071;)\TO&#27861;&#23448;\OLD\&#21028;&#27770;&#38468;&#34920;&#65288;107&#37329;&#37325;&#35380;7&#34399;&#65289;NEW.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總表(1)蔡惠娟"/>
      <sheetName val="總表 (2)張秋玟"/>
      <sheetName val="總表(2)之1張秋玟"/>
      <sheetName val="總表 (3)"/>
      <sheetName val="1-1(1)張秋玟"/>
      <sheetName val="表1-1(2)徐英超"/>
      <sheetName val="表1-1(3)徐國超"/>
      <sheetName val="1-2(1)(張秋玟(回)"/>
      <sheetName val="表1-2(2)徐英超(回)"/>
      <sheetName val="表1-2(3)徐國超(回)"/>
      <sheetName val="2柯雅芳"/>
      <sheetName val="2柯雅芳(回)"/>
      <sheetName val="3林明震"/>
      <sheetName val="3林明震(回)"/>
      <sheetName val="4林千琳"/>
      <sheetName val="4林千琳(回)"/>
      <sheetName val="5陳宇詩"/>
      <sheetName val="5陳宇詩(回)"/>
      <sheetName val="6游國威"/>
      <sheetName val="6游國威(回)"/>
      <sheetName val="7楊阿粉"/>
      <sheetName val="7楊阿粉(回)"/>
      <sheetName val="8黃子芹"/>
      <sheetName val="8黃子芹(回)"/>
      <sheetName val="9余秀餘"/>
      <sheetName val="9余秀餘(回)"/>
      <sheetName val="10孫鳳雲"/>
      <sheetName val="10孫鳳雲(回)"/>
      <sheetName val="11張文玲"/>
      <sheetName val="11張文玲(回) "/>
      <sheetName val="12林秀鴻"/>
      <sheetName val="12林秀鴻(回)"/>
      <sheetName val="13林金盆"/>
      <sheetName val="13林金盆(回)"/>
      <sheetName val="14陳謝蘭芳"/>
      <sheetName val="14陳謝蘭芳(回)"/>
      <sheetName val="15何慧君"/>
      <sheetName val="15何慧君(回)"/>
      <sheetName val="16張雅芸"/>
      <sheetName val="16張雅芸(回)"/>
      <sheetName val="17蕭翔仁"/>
      <sheetName val="17蕭翔仁(回)"/>
      <sheetName val="18劉素華"/>
      <sheetName val="18劉素華(回)"/>
      <sheetName val="19朱慧泳"/>
      <sheetName val="19朱慧泳(回)"/>
      <sheetName val="20林淑玲"/>
      <sheetName val="20林淑玲(回)"/>
      <sheetName val="21林淑萍"/>
      <sheetName val="21林淑萍(回)"/>
      <sheetName val="22林雅琪"/>
      <sheetName val="22林雅琪(回)"/>
      <sheetName val="23林耿立"/>
      <sheetName val="23林耿立(回)"/>
      <sheetName val="24林清輝"/>
      <sheetName val="24林清輝(回)"/>
      <sheetName val="25陳惠雯"/>
      <sheetName val="25陳惠雯(回)"/>
      <sheetName val="26黃祥芬"/>
      <sheetName val="26黃祥芬(回)"/>
      <sheetName val="27張秋政"/>
      <sheetName val="27張秋政(回)"/>
      <sheetName val="28柯雅芬"/>
      <sheetName val="28柯雅芬(回)"/>
      <sheetName val="29曹珮華"/>
      <sheetName val="29曹珮華(回)"/>
      <sheetName val="30江鈞綺"/>
      <sheetName val="30江鈞綺(回)"/>
      <sheetName val="31柯棟樑"/>
      <sheetName val="31柯棟樑(回)"/>
      <sheetName val="32黃慧珠"/>
      <sheetName val="32黃慧珠(回)"/>
      <sheetName val="33吳敏嘉"/>
      <sheetName val="33吳敏嘉(回)"/>
      <sheetName val="34周漢卿"/>
      <sheetName val="34周漢卿(回)"/>
      <sheetName val="35陳萱語"/>
      <sheetName val="35陳萱語(回)"/>
      <sheetName val="36林恩源"/>
      <sheetName val="36林恩源(回)"/>
      <sheetName val="37陳思帆"/>
      <sheetName val="37陳思帆(回)"/>
      <sheetName val="38林宣彤"/>
      <sheetName val="38林宣彤(回)"/>
      <sheetName val="39趙友志"/>
      <sheetName val="39趙友志(回)"/>
      <sheetName val="40王秀菊"/>
      <sheetName val="40王秀菊(回)"/>
      <sheetName val="41黃麗花"/>
      <sheetName val="41黃麗花(回)"/>
    </sheetNames>
    <sheetDataSet>
      <sheetData sheetId="0"/>
      <sheetData sheetId="1"/>
      <sheetData sheetId="2"/>
      <sheetData sheetId="3"/>
      <sheetData sheetId="4">
        <row r="76">
          <cell r="C76">
            <v>87657000</v>
          </cell>
        </row>
      </sheetData>
      <sheetData sheetId="5"/>
      <sheetData sheetId="6"/>
      <sheetData sheetId="7"/>
      <sheetData sheetId="8"/>
      <sheetData sheetId="9"/>
      <sheetData sheetId="10">
        <row r="4">
          <cell r="B4" t="str">
            <v>99/07/06</v>
          </cell>
        </row>
        <row r="32">
          <cell r="B32" t="str">
            <v>102/03/13</v>
          </cell>
        </row>
        <row r="33">
          <cell r="C33">
            <v>23892000</v>
          </cell>
        </row>
      </sheetData>
      <sheetData sheetId="11">
        <row r="204">
          <cell r="E204">
            <v>16732798</v>
          </cell>
        </row>
        <row r="205">
          <cell r="E205">
            <v>2591940</v>
          </cell>
        </row>
        <row r="206">
          <cell r="E206">
            <v>14140858</v>
          </cell>
        </row>
      </sheetData>
      <sheetData sheetId="12">
        <row r="4">
          <cell r="B4" t="str">
            <v>100/05/06</v>
          </cell>
        </row>
        <row r="333">
          <cell r="B333" t="str">
            <v>102/11/12</v>
          </cell>
        </row>
        <row r="334">
          <cell r="C334">
            <v>114391500</v>
          </cell>
        </row>
      </sheetData>
      <sheetData sheetId="13">
        <row r="674">
          <cell r="E674">
            <v>78812869</v>
          </cell>
        </row>
        <row r="675">
          <cell r="E675">
            <v>37745725</v>
          </cell>
        </row>
        <row r="676">
          <cell r="E676">
            <v>41067144</v>
          </cell>
        </row>
      </sheetData>
      <sheetData sheetId="14">
        <row r="4">
          <cell r="B4" t="str">
            <v>100/08/19</v>
          </cell>
        </row>
        <row r="25">
          <cell r="B25" t="str">
            <v>102/02/06</v>
          </cell>
        </row>
        <row r="26">
          <cell r="C26">
            <v>19990000</v>
          </cell>
        </row>
      </sheetData>
      <sheetData sheetId="15">
        <row r="187">
          <cell r="E187">
            <v>18517042</v>
          </cell>
        </row>
        <row r="188">
          <cell r="E188">
            <v>5635000</v>
          </cell>
        </row>
        <row r="189">
          <cell r="E189">
            <v>12882042</v>
          </cell>
        </row>
      </sheetData>
      <sheetData sheetId="16">
        <row r="4">
          <cell r="B4" t="str">
            <v>101/06/06</v>
          </cell>
        </row>
        <row r="38">
          <cell r="B38" t="str">
            <v>102/05/20</v>
          </cell>
        </row>
        <row r="39">
          <cell r="C39">
            <v>7261000</v>
          </cell>
        </row>
      </sheetData>
      <sheetData sheetId="17">
        <row r="46">
          <cell r="E46">
            <v>171750</v>
          </cell>
        </row>
        <row r="47">
          <cell r="E47">
            <v>2214708</v>
          </cell>
        </row>
      </sheetData>
      <sheetData sheetId="18">
        <row r="4">
          <cell r="B4" t="str">
            <v>101/06/06</v>
          </cell>
        </row>
        <row r="9">
          <cell r="B9" t="str">
            <v>101/09/19</v>
          </cell>
        </row>
        <row r="10">
          <cell r="C10">
            <v>3639000</v>
          </cell>
        </row>
      </sheetData>
      <sheetData sheetId="19">
        <row r="35">
          <cell r="E35">
            <v>3399308</v>
          </cell>
        </row>
        <row r="36">
          <cell r="E36">
            <v>1900000</v>
          </cell>
        </row>
        <row r="37">
          <cell r="E37">
            <v>1499308</v>
          </cell>
        </row>
      </sheetData>
      <sheetData sheetId="20">
        <row r="4">
          <cell r="B4" t="str">
            <v>101/08/03</v>
          </cell>
        </row>
        <row r="17">
          <cell r="B17" t="str">
            <v>104/02/13</v>
          </cell>
        </row>
        <row r="18">
          <cell r="C18">
            <v>10563000</v>
          </cell>
        </row>
      </sheetData>
      <sheetData sheetId="21">
        <row r="179">
          <cell r="E179">
            <v>10753610</v>
          </cell>
        </row>
        <row r="180">
          <cell r="E180">
            <v>1449000</v>
          </cell>
        </row>
        <row r="181">
          <cell r="E181">
            <v>9304610</v>
          </cell>
        </row>
      </sheetData>
      <sheetData sheetId="22">
        <row r="4">
          <cell r="B4" t="str">
            <v>101/12/13</v>
          </cell>
        </row>
        <row r="13">
          <cell r="B13" t="str">
            <v>102/04/26</v>
          </cell>
        </row>
        <row r="14">
          <cell r="C14">
            <v>1522000</v>
          </cell>
        </row>
      </sheetData>
      <sheetData sheetId="23">
        <row r="29">
          <cell r="E29">
            <v>984000</v>
          </cell>
        </row>
        <row r="30">
          <cell r="E30">
            <v>450000</v>
          </cell>
        </row>
        <row r="31">
          <cell r="E31">
            <v>534000</v>
          </cell>
        </row>
      </sheetData>
      <sheetData sheetId="24">
        <row r="4">
          <cell r="B4" t="str">
            <v>102/06/03</v>
          </cell>
        </row>
        <row r="21">
          <cell r="B21" t="str">
            <v>103/08/07</v>
          </cell>
        </row>
        <row r="22">
          <cell r="C22">
            <v>5973550</v>
          </cell>
        </row>
      </sheetData>
      <sheetData sheetId="25">
        <row r="174">
          <cell r="E174">
            <v>5146126</v>
          </cell>
        </row>
        <row r="175">
          <cell r="E175">
            <v>3003420</v>
          </cell>
        </row>
        <row r="176">
          <cell r="E176">
            <v>2142706</v>
          </cell>
        </row>
      </sheetData>
      <sheetData sheetId="26">
        <row r="4">
          <cell r="B4" t="str">
            <v>102/08/01</v>
          </cell>
        </row>
        <row r="9">
          <cell r="B9" t="str">
            <v>102/11/04</v>
          </cell>
        </row>
        <row r="10">
          <cell r="C10">
            <v>8525000</v>
          </cell>
        </row>
      </sheetData>
      <sheetData sheetId="27">
        <row r="75">
          <cell r="E75">
            <v>5265978</v>
          </cell>
        </row>
        <row r="76">
          <cell r="E76">
            <v>1204130</v>
          </cell>
        </row>
        <row r="77">
          <cell r="E77">
            <v>4061848</v>
          </cell>
        </row>
      </sheetData>
      <sheetData sheetId="28">
        <row r="4">
          <cell r="B4" t="str">
            <v>102/09/25</v>
          </cell>
        </row>
        <row r="13">
          <cell r="B13" t="str">
            <v>102/10/25</v>
          </cell>
        </row>
        <row r="14">
          <cell r="C14">
            <v>7577000</v>
          </cell>
        </row>
      </sheetData>
      <sheetData sheetId="29">
        <row r="63">
          <cell r="E63">
            <v>814000</v>
          </cell>
        </row>
        <row r="64">
          <cell r="E64">
            <v>0</v>
          </cell>
        </row>
        <row r="65">
          <cell r="E65">
            <v>814000</v>
          </cell>
        </row>
      </sheetData>
      <sheetData sheetId="30">
        <row r="4">
          <cell r="B4" t="str">
            <v>102/10/11</v>
          </cell>
        </row>
        <row r="32">
          <cell r="B32" t="str">
            <v>103/02/26</v>
          </cell>
        </row>
        <row r="33">
          <cell r="C33">
            <v>4944250</v>
          </cell>
        </row>
      </sheetData>
      <sheetData sheetId="31">
        <row r="154">
          <cell r="E154">
            <v>2675075</v>
          </cell>
        </row>
        <row r="155">
          <cell r="E155">
            <v>321407</v>
          </cell>
        </row>
        <row r="156">
          <cell r="E156">
            <v>2353668</v>
          </cell>
        </row>
      </sheetData>
      <sheetData sheetId="32">
        <row r="4">
          <cell r="B4" t="str">
            <v>102/12/02</v>
          </cell>
        </row>
        <row r="11">
          <cell r="B11" t="str">
            <v>103/01/27</v>
          </cell>
        </row>
        <row r="12">
          <cell r="C12">
            <v>6285000</v>
          </cell>
        </row>
      </sheetData>
      <sheetData sheetId="33">
        <row r="74">
          <cell r="E74">
            <v>2391520</v>
          </cell>
        </row>
        <row r="75">
          <cell r="E75">
            <v>122520</v>
          </cell>
        </row>
        <row r="76">
          <cell r="E76">
            <v>2269000</v>
          </cell>
        </row>
      </sheetData>
      <sheetData sheetId="34">
        <row r="4">
          <cell r="B4" t="str">
            <v>102/12/13</v>
          </cell>
        </row>
        <row r="35">
          <cell r="B35" t="str">
            <v>104/03/02</v>
          </cell>
        </row>
        <row r="36">
          <cell r="C36">
            <v>9342000</v>
          </cell>
        </row>
      </sheetData>
      <sheetData sheetId="35">
        <row r="228">
          <cell r="E228">
            <v>7075926</v>
          </cell>
        </row>
        <row r="229">
          <cell r="E229">
            <v>4171310</v>
          </cell>
        </row>
        <row r="230">
          <cell r="E230">
            <v>2904616</v>
          </cell>
        </row>
      </sheetData>
      <sheetData sheetId="36">
        <row r="4">
          <cell r="B4" t="str">
            <v>103/03/17</v>
          </cell>
        </row>
        <row r="194">
          <cell r="B194" t="str">
            <v>104/12/10</v>
          </cell>
        </row>
        <row r="195">
          <cell r="C195">
            <v>57308500</v>
          </cell>
        </row>
      </sheetData>
      <sheetData sheetId="37">
        <row r="569">
          <cell r="E569">
            <v>43314962</v>
          </cell>
        </row>
        <row r="570">
          <cell r="E570">
            <v>16953356</v>
          </cell>
        </row>
        <row r="571">
          <cell r="E571">
            <v>26361606</v>
          </cell>
        </row>
      </sheetData>
      <sheetData sheetId="38">
        <row r="4">
          <cell r="B4" t="str">
            <v>103/06/10</v>
          </cell>
        </row>
        <row r="46">
          <cell r="B46" t="str">
            <v>104/11/29</v>
          </cell>
        </row>
        <row r="47">
          <cell r="C47">
            <v>22725500</v>
          </cell>
        </row>
      </sheetData>
      <sheetData sheetId="39">
        <row r="135">
          <cell r="E135">
            <v>9680601</v>
          </cell>
        </row>
        <row r="136">
          <cell r="E136">
            <v>3349245</v>
          </cell>
        </row>
        <row r="137">
          <cell r="E137">
            <v>6331356</v>
          </cell>
        </row>
      </sheetData>
      <sheetData sheetId="40">
        <row r="4">
          <cell r="B4" t="str">
            <v>103/07/02</v>
          </cell>
        </row>
        <row r="8">
          <cell r="B8" t="str">
            <v>104/03/02</v>
          </cell>
        </row>
        <row r="9">
          <cell r="C9">
            <v>1667000</v>
          </cell>
        </row>
      </sheetData>
      <sheetData sheetId="41">
        <row r="24">
          <cell r="E24">
            <v>0</v>
          </cell>
        </row>
        <row r="25">
          <cell r="E25">
            <v>336304</v>
          </cell>
        </row>
      </sheetData>
      <sheetData sheetId="42">
        <row r="4">
          <cell r="B4" t="str">
            <v>103/08/06</v>
          </cell>
        </row>
        <row r="10">
          <cell r="B10" t="str">
            <v>104/01/13</v>
          </cell>
        </row>
        <row r="11">
          <cell r="C11">
            <v>4308000</v>
          </cell>
        </row>
      </sheetData>
      <sheetData sheetId="43">
        <row r="54">
          <cell r="E54">
            <v>1900830</v>
          </cell>
        </row>
        <row r="55">
          <cell r="E55">
            <v>475750</v>
          </cell>
        </row>
        <row r="56">
          <cell r="E56">
            <v>1425080</v>
          </cell>
        </row>
      </sheetData>
      <sheetData sheetId="44">
        <row r="4">
          <cell r="B4" t="str">
            <v>103/08/14</v>
          </cell>
        </row>
        <row r="5">
          <cell r="B5" t="str">
            <v>103/08/19</v>
          </cell>
        </row>
        <row r="6">
          <cell r="C6">
            <v>1756000</v>
          </cell>
        </row>
      </sheetData>
      <sheetData sheetId="45">
        <row r="30">
          <cell r="E30">
            <v>569102</v>
          </cell>
        </row>
        <row r="31">
          <cell r="E31">
            <v>37350</v>
          </cell>
        </row>
        <row r="32">
          <cell r="E32">
            <v>531752</v>
          </cell>
        </row>
      </sheetData>
      <sheetData sheetId="46">
        <row r="4">
          <cell r="B4" t="str">
            <v>103/09/30</v>
          </cell>
        </row>
        <row r="20">
          <cell r="B20" t="str">
            <v>104/06/08</v>
          </cell>
        </row>
        <row r="21">
          <cell r="C21">
            <v>7689500</v>
          </cell>
        </row>
      </sheetData>
      <sheetData sheetId="47">
        <row r="117">
          <cell r="E117">
            <v>3857035</v>
          </cell>
        </row>
        <row r="118">
          <cell r="E118">
            <v>1954955</v>
          </cell>
        </row>
        <row r="119">
          <cell r="E119">
            <v>1902080</v>
          </cell>
        </row>
      </sheetData>
      <sheetData sheetId="48">
        <row r="4">
          <cell r="B4" t="str">
            <v>103/10/01</v>
          </cell>
        </row>
        <row r="23">
          <cell r="B23" t="str">
            <v>104/05/22</v>
          </cell>
        </row>
        <row r="24">
          <cell r="C24">
            <v>8731000</v>
          </cell>
        </row>
      </sheetData>
      <sheetData sheetId="49">
        <row r="77">
          <cell r="E77">
            <v>3161652</v>
          </cell>
        </row>
        <row r="78">
          <cell r="E78">
            <v>1910420</v>
          </cell>
        </row>
        <row r="79">
          <cell r="E79">
            <v>1251232</v>
          </cell>
        </row>
      </sheetData>
      <sheetData sheetId="50">
        <row r="4">
          <cell r="B4" t="str">
            <v>103/10/15</v>
          </cell>
        </row>
        <row r="13">
          <cell r="B13" t="str">
            <v>104/04/28</v>
          </cell>
        </row>
        <row r="14">
          <cell r="C14">
            <v>3538000</v>
          </cell>
        </row>
      </sheetData>
      <sheetData sheetId="51">
        <row r="60">
          <cell r="E60">
            <v>2525000</v>
          </cell>
        </row>
        <row r="61">
          <cell r="E61">
            <v>1558000</v>
          </cell>
        </row>
        <row r="62">
          <cell r="E62">
            <v>967000</v>
          </cell>
        </row>
      </sheetData>
      <sheetData sheetId="52">
        <row r="4">
          <cell r="B4" t="str">
            <v>103/10/22</v>
          </cell>
        </row>
        <row r="42">
          <cell r="B42" t="str">
            <v>104/12/04</v>
          </cell>
        </row>
        <row r="43">
          <cell r="C43">
            <v>21357000</v>
          </cell>
        </row>
      </sheetData>
      <sheetData sheetId="53">
        <row r="177">
          <cell r="E177">
            <v>6736000</v>
          </cell>
        </row>
        <row r="178">
          <cell r="E178">
            <v>2342000</v>
          </cell>
        </row>
        <row r="179">
          <cell r="E179">
            <v>4394000</v>
          </cell>
        </row>
      </sheetData>
      <sheetData sheetId="54">
        <row r="4">
          <cell r="B4" t="str">
            <v>103/12/29</v>
          </cell>
        </row>
        <row r="9">
          <cell r="B9" t="str">
            <v>104/04/30</v>
          </cell>
        </row>
        <row r="10">
          <cell r="C10">
            <v>1925000</v>
          </cell>
        </row>
      </sheetData>
      <sheetData sheetId="55">
        <row r="49">
          <cell r="E49">
            <v>776500</v>
          </cell>
        </row>
        <row r="50">
          <cell r="E50">
            <v>180000</v>
          </cell>
        </row>
        <row r="51">
          <cell r="E51">
            <v>596500</v>
          </cell>
        </row>
      </sheetData>
      <sheetData sheetId="56">
        <row r="4">
          <cell r="B4" t="str">
            <v>104/01/19</v>
          </cell>
        </row>
        <row r="11">
          <cell r="B11" t="str">
            <v>104/09/25</v>
          </cell>
        </row>
        <row r="12">
          <cell r="C12">
            <v>9516000</v>
          </cell>
        </row>
      </sheetData>
      <sheetData sheetId="57">
        <row r="69">
          <cell r="E69">
            <v>1273265</v>
          </cell>
        </row>
        <row r="71">
          <cell r="E71">
            <v>1771756</v>
          </cell>
        </row>
      </sheetData>
      <sheetData sheetId="58">
        <row r="4">
          <cell r="B4" t="str">
            <v>104/07/03</v>
          </cell>
        </row>
        <row r="8">
          <cell r="B8" t="str">
            <v>104/10/04</v>
          </cell>
        </row>
        <row r="9">
          <cell r="C9">
            <v>3310000</v>
          </cell>
        </row>
      </sheetData>
      <sheetData sheetId="59">
        <row r="49">
          <cell r="E49">
            <v>585485</v>
          </cell>
        </row>
        <row r="50">
          <cell r="E50">
            <v>100000</v>
          </cell>
        </row>
        <row r="51">
          <cell r="E51">
            <v>485485</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總表(1)蔡惠娟"/>
      <sheetName val="總表 (2)張秋玟"/>
      <sheetName val="總表 (3)"/>
      <sheetName val="1張秋玟"/>
      <sheetName val="1張秋玟(回)"/>
      <sheetName val="2柯雅芳"/>
      <sheetName val="2柯雅芳(回)"/>
      <sheetName val="3林明震"/>
      <sheetName val="3林明震(回)"/>
      <sheetName val="4林千琳"/>
      <sheetName val="4林千琳(回)"/>
      <sheetName val="5陳宇詩"/>
      <sheetName val="5陳宇詩(回)"/>
      <sheetName val="6游國威"/>
      <sheetName val="6游國威(回)"/>
      <sheetName val="7楊阿粉"/>
      <sheetName val="7楊阿粉(回)"/>
      <sheetName val="8黃子芹"/>
      <sheetName val="8黃子芹(回)"/>
      <sheetName val="9余秀餘"/>
      <sheetName val="9余秀餘(回)"/>
      <sheetName val="10孫鳳雲"/>
      <sheetName val="10孫鳳雲(回)"/>
      <sheetName val="11張文玲"/>
      <sheetName val="11張文玲(回) "/>
      <sheetName val="12林秀鴻"/>
      <sheetName val="12林秀鴻(回)"/>
      <sheetName val="13林金盆"/>
      <sheetName val="13林金盆(回)"/>
      <sheetName val="14陳謝蘭芳"/>
      <sheetName val="14陳謝蘭芳(回)"/>
      <sheetName val="15何慧君"/>
      <sheetName val="15何慧君(回)"/>
      <sheetName val="16張雅芸"/>
      <sheetName val="16張雅芸(回)"/>
      <sheetName val="17蕭翔仁"/>
      <sheetName val="17蕭翔仁(回)"/>
      <sheetName val="18劉素華"/>
      <sheetName val="18劉素華(回)"/>
      <sheetName val="19朱慧泳"/>
      <sheetName val="19朱慧泳(回)"/>
      <sheetName val="20林淑玲"/>
      <sheetName val="20林淑玲(回)"/>
      <sheetName val="21林淑萍"/>
      <sheetName val="21林淑萍(回)"/>
      <sheetName val="22林雅琪"/>
      <sheetName val="22林雅琪(回)"/>
      <sheetName val="23林耿立"/>
      <sheetName val="23林耿立(回)"/>
      <sheetName val="24林清輝"/>
      <sheetName val="24林清輝(回)"/>
      <sheetName val="25陳惠雯"/>
      <sheetName val="25陳惠雯(回)"/>
      <sheetName val="26黃祥芬"/>
      <sheetName val="26黃祥芬(回)"/>
      <sheetName val="11張文玲(回)"/>
    </sheetNames>
    <sheetDataSet>
      <sheetData sheetId="0" refreshError="1"/>
      <sheetData sheetId="1" refreshError="1"/>
      <sheetData sheetId="2" refreshError="1"/>
      <sheetData sheetId="3" refreshError="1"/>
      <sheetData sheetId="4" refreshError="1">
        <row r="1535">
          <cell r="B1535" t="str">
            <v>104/12/11</v>
          </cell>
        </row>
      </sheetData>
      <sheetData sheetId="5" refreshError="1"/>
      <sheetData sheetId="6" refreshError="1">
        <row r="184">
          <cell r="B184" t="str">
            <v>102/10/21</v>
          </cell>
        </row>
        <row r="185">
          <cell r="B185" t="str">
            <v>103/02/24</v>
          </cell>
        </row>
        <row r="200">
          <cell r="B200" t="str">
            <v>104/07/08</v>
          </cell>
        </row>
        <row r="203">
          <cell r="B203" t="str">
            <v>108/04/03</v>
          </cell>
        </row>
      </sheetData>
      <sheetData sheetId="7" refreshError="1"/>
      <sheetData sheetId="8" refreshError="1">
        <row r="615">
          <cell r="B615" t="str">
            <v>102/12/11</v>
          </cell>
        </row>
        <row r="616">
          <cell r="B616" t="str">
            <v>102/12/20</v>
          </cell>
        </row>
        <row r="670">
          <cell r="B670" t="str">
            <v>104/07/03</v>
          </cell>
        </row>
        <row r="673">
          <cell r="B673" t="str">
            <v>108/04/03</v>
          </cell>
        </row>
      </sheetData>
      <sheetData sheetId="9" refreshError="1"/>
      <sheetData sheetId="10" refreshError="1">
        <row r="138">
          <cell r="B138" t="str">
            <v>102/11/08</v>
          </cell>
        </row>
        <row r="139">
          <cell r="B139" t="str">
            <v>103/01/16</v>
          </cell>
        </row>
        <row r="184">
          <cell r="B184" t="str">
            <v>104/07/08</v>
          </cell>
        </row>
        <row r="186">
          <cell r="B186" t="str">
            <v>108/02/27</v>
          </cell>
        </row>
      </sheetData>
      <sheetData sheetId="11" refreshError="1"/>
      <sheetData sheetId="12" refreshError="1">
        <row r="33">
          <cell r="B33" t="str">
            <v>102/09/19</v>
          </cell>
        </row>
        <row r="34">
          <cell r="B34" t="str">
            <v>103/05/16</v>
          </cell>
        </row>
        <row r="41">
          <cell r="B41" t="str">
            <v>104/06/08</v>
          </cell>
        </row>
        <row r="44">
          <cell r="B44" t="str">
            <v>108/04/03</v>
          </cell>
        </row>
      </sheetData>
      <sheetData sheetId="13" refreshError="1"/>
      <sheetData sheetId="14" refreshError="1">
        <row r="22">
          <cell r="B22" t="str">
            <v>102/09/02</v>
          </cell>
        </row>
        <row r="23">
          <cell r="B23" t="str">
            <v>103/04/29</v>
          </cell>
        </row>
        <row r="31">
          <cell r="B31" t="str">
            <v>104/06/08</v>
          </cell>
        </row>
        <row r="32">
          <cell r="B32" t="str">
            <v>108/01/23</v>
          </cell>
        </row>
      </sheetData>
      <sheetData sheetId="15" refreshError="1"/>
      <sheetData sheetId="16" refreshError="1">
        <row r="173">
          <cell r="B173" t="str">
            <v>104/06/16</v>
          </cell>
        </row>
        <row r="174">
          <cell r="B174" t="str">
            <v>104/08/25</v>
          </cell>
        </row>
        <row r="175">
          <cell r="B175" t="str">
            <v>107/11/07</v>
          </cell>
        </row>
        <row r="178">
          <cell r="B178" t="str">
            <v>108/02/27</v>
          </cell>
        </row>
      </sheetData>
      <sheetData sheetId="17" refreshError="1"/>
      <sheetData sheetId="18" refreshError="1">
        <row r="22">
          <cell r="B22" t="str">
            <v>102/09/15</v>
          </cell>
        </row>
        <row r="23">
          <cell r="B23" t="str">
            <v>102/12/26</v>
          </cell>
        </row>
        <row r="26">
          <cell r="B26" t="str">
            <v>103/03/10</v>
          </cell>
        </row>
      </sheetData>
      <sheetData sheetId="19" refreshError="1"/>
      <sheetData sheetId="20" refreshError="1">
        <row r="164">
          <cell r="B164" t="str">
            <v>104/06/18</v>
          </cell>
        </row>
        <row r="165">
          <cell r="B165" t="str">
            <v>104/09/14</v>
          </cell>
        </row>
        <row r="168">
          <cell r="B168" t="str">
            <v>105/04/08</v>
          </cell>
        </row>
        <row r="169">
          <cell r="B169" t="str">
            <v>107/11/07</v>
          </cell>
        </row>
        <row r="173">
          <cell r="B173" t="str">
            <v>108/04/03</v>
          </cell>
        </row>
      </sheetData>
      <sheetData sheetId="21" refreshError="1"/>
      <sheetData sheetId="22" refreshError="1">
        <row r="62">
          <cell r="B62" t="str">
            <v>104/05/07</v>
          </cell>
        </row>
        <row r="63">
          <cell r="B63" t="str">
            <v>104/08/24</v>
          </cell>
        </row>
        <row r="69">
          <cell r="B69" t="str">
            <v>105/04/15</v>
          </cell>
        </row>
        <row r="70">
          <cell r="B70" t="str">
            <v>107/11/07</v>
          </cell>
        </row>
        <row r="74">
          <cell r="B74" t="str">
            <v>108/04/03</v>
          </cell>
        </row>
      </sheetData>
      <sheetData sheetId="23" refreshError="1"/>
      <sheetData sheetId="24" refreshError="1">
        <row r="10">
          <cell r="B10" t="str">
            <v>102/12/02</v>
          </cell>
        </row>
        <row r="11">
          <cell r="B11" t="str">
            <v>103/08/14</v>
          </cell>
        </row>
        <row r="60">
          <cell r="B60" t="str">
            <v>104/07/31</v>
          </cell>
        </row>
        <row r="62">
          <cell r="B62" t="str">
            <v>108/03/05</v>
          </cell>
        </row>
      </sheetData>
      <sheetData sheetId="25" refreshError="1"/>
      <sheetData sheetId="26" refreshError="1">
        <row r="145">
          <cell r="B145" t="str">
            <v>104/06/10</v>
          </cell>
        </row>
        <row r="146">
          <cell r="B146" t="str">
            <v>104/09/14</v>
          </cell>
        </row>
        <row r="148">
          <cell r="B148" t="str">
            <v>105/04/13</v>
          </cell>
        </row>
        <row r="149">
          <cell r="B149" t="str">
            <v>107/11/07</v>
          </cell>
        </row>
        <row r="153">
          <cell r="B153" t="str">
            <v>108/04/03</v>
          </cell>
        </row>
      </sheetData>
      <sheetData sheetId="27" refreshError="1"/>
      <sheetData sheetId="28" refreshError="1">
        <row r="58">
          <cell r="B58" t="str">
            <v>104/05/13</v>
          </cell>
        </row>
        <row r="60">
          <cell r="B60" t="str">
            <v>104/08/27</v>
          </cell>
        </row>
        <row r="69">
          <cell r="B69" t="str">
            <v>105/04/13</v>
          </cell>
        </row>
        <row r="70">
          <cell r="B70" t="str">
            <v>107/11/06</v>
          </cell>
        </row>
        <row r="73">
          <cell r="B73" t="str">
            <v>108/04/03</v>
          </cell>
        </row>
      </sheetData>
      <sheetData sheetId="29" refreshError="1"/>
      <sheetData sheetId="30" refreshError="1">
        <row r="220">
          <cell r="B220" t="str">
            <v>104/07/07</v>
          </cell>
        </row>
        <row r="221">
          <cell r="B221" t="str">
            <v>105/03/15</v>
          </cell>
        </row>
        <row r="222">
          <cell r="B222" t="str">
            <v>105/04/13</v>
          </cell>
        </row>
        <row r="223">
          <cell r="B223" t="str">
            <v>107/11/07</v>
          </cell>
        </row>
        <row r="227">
          <cell r="B227" t="str">
            <v>108/04/03</v>
          </cell>
        </row>
      </sheetData>
      <sheetData sheetId="31" refreshError="1"/>
      <sheetData sheetId="32" refreshError="1">
        <row r="561">
          <cell r="B561" t="str">
            <v>104/12/18</v>
          </cell>
        </row>
        <row r="562">
          <cell r="B562" t="str">
            <v>105/06/02</v>
          </cell>
        </row>
        <row r="563">
          <cell r="B563" t="str">
            <v>107/11/23</v>
          </cell>
        </row>
        <row r="566">
          <cell r="B566" t="str">
            <v>108/03/06</v>
          </cell>
        </row>
      </sheetData>
      <sheetData sheetId="33" refreshError="1"/>
      <sheetData sheetId="34" refreshError="1">
        <row r="128">
          <cell r="B128" t="str">
            <v>104/09/14</v>
          </cell>
        </row>
        <row r="129">
          <cell r="B129" t="str">
            <v>105/03/15</v>
          </cell>
        </row>
        <row r="130">
          <cell r="B130" t="str">
            <v>107/11/07</v>
          </cell>
        </row>
        <row r="134">
          <cell r="B134" t="str">
            <v>108/04/03</v>
          </cell>
        </row>
      </sheetData>
      <sheetData sheetId="35" refreshError="1"/>
      <sheetData sheetId="36" refreshError="1">
        <row r="15">
          <cell r="B15" t="str">
            <v>104/08/04</v>
          </cell>
        </row>
        <row r="16">
          <cell r="B16" t="str">
            <v>105/07/26</v>
          </cell>
        </row>
        <row r="20">
          <cell r="B20" t="str">
            <v>106/05/16</v>
          </cell>
        </row>
        <row r="21">
          <cell r="B21" t="str">
            <v>107/11/07</v>
          </cell>
        </row>
        <row r="22">
          <cell r="B22" t="str">
            <v>107/12/19</v>
          </cell>
        </row>
      </sheetData>
      <sheetData sheetId="37" refreshError="1"/>
      <sheetData sheetId="38" refreshError="1">
        <row r="44">
          <cell r="B44" t="str">
            <v>104/08/21</v>
          </cell>
        </row>
        <row r="45">
          <cell r="B45" t="str">
            <v>105/01/22</v>
          </cell>
        </row>
        <row r="48">
          <cell r="B48" t="str">
            <v>105/04/13</v>
          </cell>
        </row>
        <row r="49">
          <cell r="B49" t="str">
            <v>107/11/07</v>
          </cell>
        </row>
        <row r="53">
          <cell r="B53" t="str">
            <v>108/04/03</v>
          </cell>
        </row>
      </sheetData>
      <sheetData sheetId="39" refreshError="1"/>
      <sheetData sheetId="40" refreshError="1">
        <row r="21">
          <cell r="B21" t="str">
            <v>104/10/28</v>
          </cell>
        </row>
        <row r="22">
          <cell r="B22" t="str">
            <v>105/01/21</v>
          </cell>
        </row>
        <row r="24">
          <cell r="B24" t="str">
            <v>105/04/13</v>
          </cell>
        </row>
        <row r="25">
          <cell r="B25" t="str">
            <v>107/11/07</v>
          </cell>
        </row>
        <row r="29">
          <cell r="B29" t="str">
            <v>108/04/03</v>
          </cell>
        </row>
      </sheetData>
      <sheetData sheetId="41" refreshError="1"/>
      <sheetData sheetId="42" refreshError="1">
        <row r="69">
          <cell r="B69" t="str">
            <v>104/09/04</v>
          </cell>
        </row>
        <row r="70">
          <cell r="B70" t="str">
            <v>104/11/06</v>
          </cell>
        </row>
        <row r="111">
          <cell r="B111" t="str">
            <v>106/05/09</v>
          </cell>
        </row>
        <row r="112">
          <cell r="B112" t="str">
            <v>107/11/07</v>
          </cell>
        </row>
        <row r="116">
          <cell r="B116" t="str">
            <v>108/04/03</v>
          </cell>
        </row>
      </sheetData>
      <sheetData sheetId="43" refreshError="1"/>
      <sheetData sheetId="44" refreshError="1">
        <row r="51">
          <cell r="B51" t="str">
            <v>104/09/04</v>
          </cell>
        </row>
        <row r="52">
          <cell r="B52" t="str">
            <v>105/07/05</v>
          </cell>
        </row>
        <row r="71">
          <cell r="B71" t="str">
            <v>106/05/09</v>
          </cell>
        </row>
        <row r="72">
          <cell r="B72" t="str">
            <v>107/11/07</v>
          </cell>
        </row>
        <row r="76">
          <cell r="B76" t="str">
            <v>108/04/03</v>
          </cell>
        </row>
      </sheetData>
      <sheetData sheetId="45" refreshError="1"/>
      <sheetData sheetId="46" refreshError="1">
        <row r="38">
          <cell r="B38" t="str">
            <v>104/09/04</v>
          </cell>
        </row>
        <row r="39">
          <cell r="B39" t="str">
            <v>105/07/05</v>
          </cell>
        </row>
        <row r="59">
          <cell r="B59" t="str">
            <v>106/05/09</v>
          </cell>
        </row>
      </sheetData>
      <sheetData sheetId="47" refreshError="1"/>
      <sheetData sheetId="48" refreshError="1">
        <row r="148">
          <cell r="B148" t="str">
            <v>104/10/15</v>
          </cell>
        </row>
        <row r="149">
          <cell r="B149" t="str">
            <v>105/10/12</v>
          </cell>
        </row>
        <row r="176">
          <cell r="B176" t="str">
            <v>107/07/13</v>
          </cell>
        </row>
      </sheetData>
      <sheetData sheetId="49" refreshError="1"/>
      <sheetData sheetId="50" refreshError="1">
        <row r="23">
          <cell r="B23" t="str">
            <v>104/09/04</v>
          </cell>
        </row>
        <row r="24">
          <cell r="B24" t="str">
            <v>105/07/05</v>
          </cell>
        </row>
        <row r="44">
          <cell r="B44" t="str">
            <v>106/05/09</v>
          </cell>
        </row>
        <row r="45">
          <cell r="B45" t="str">
            <v>107/11/06</v>
          </cell>
        </row>
        <row r="48">
          <cell r="B48" t="str">
            <v>108/02/27</v>
          </cell>
        </row>
      </sheetData>
      <sheetData sheetId="51" refreshError="1"/>
      <sheetData sheetId="52" refreshError="1">
        <row r="47">
          <cell r="B47" t="str">
            <v>104/10/28</v>
          </cell>
        </row>
        <row r="48">
          <cell r="B48" t="str">
            <v>104/12/08</v>
          </cell>
        </row>
        <row r="62">
          <cell r="B62" t="str">
            <v>105/05/13</v>
          </cell>
        </row>
        <row r="63">
          <cell r="B63" t="str">
            <v>107/11/07</v>
          </cell>
        </row>
        <row r="67">
          <cell r="B67" t="str">
            <v>108/04/03</v>
          </cell>
        </row>
      </sheetData>
      <sheetData sheetId="53" refreshError="1"/>
      <sheetData sheetId="54" refreshError="1">
        <row r="10">
          <cell r="B10" t="str">
            <v>104/11/05</v>
          </cell>
        </row>
        <row r="11">
          <cell r="B11" t="str">
            <v>104/12/23</v>
          </cell>
        </row>
        <row r="45">
          <cell r="B45" t="str">
            <v>105/10/27</v>
          </cell>
        </row>
        <row r="46">
          <cell r="B46" t="str">
            <v>107/11/07</v>
          </cell>
        </row>
        <row r="48">
          <cell r="B48" t="str">
            <v>108/01/23</v>
          </cell>
        </row>
      </sheetData>
      <sheetData sheetId="5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zoomScale="90" zoomScaleNormal="90" workbookViewId="0">
      <pane xSplit="2" ySplit="4" topLeftCell="C5" activePane="bottomRight" state="frozen"/>
      <selection pane="topRight" activeCell="C1" sqref="C1"/>
      <selection pane="bottomLeft" activeCell="A5" sqref="A5"/>
      <selection pane="bottomRight" activeCell="R9" sqref="R9"/>
    </sheetView>
  </sheetViews>
  <sheetFormatPr defaultColWidth="8.875" defaultRowHeight="16.5"/>
  <cols>
    <col min="1" max="1" width="6" style="9" bestFit="1" customWidth="1"/>
    <col min="2" max="2" width="30" style="8" customWidth="1"/>
    <col min="3" max="3" width="23.5" style="8" customWidth="1"/>
    <col min="4" max="4" width="15" style="8" customWidth="1"/>
    <col min="5" max="5" width="12.625" style="9" customWidth="1"/>
    <col min="6" max="6" width="28.625" style="8" hidden="1" customWidth="1"/>
    <col min="7" max="7" width="10.5" style="9" hidden="1" customWidth="1"/>
    <col min="8" max="8" width="14" style="9" customWidth="1"/>
    <col min="9" max="9" width="13.75" style="9" customWidth="1"/>
    <col min="10" max="10" width="14.25" style="8" customWidth="1"/>
    <col min="11" max="11" width="12.75" style="9" customWidth="1"/>
    <col min="12" max="12" width="15.625" style="8" customWidth="1"/>
    <col min="13" max="13" width="12.875" style="67" customWidth="1"/>
    <col min="14" max="14" width="14.25" style="9" customWidth="1"/>
    <col min="15" max="15" width="16" style="8" customWidth="1"/>
    <col min="16" max="16384" width="8.875" style="8"/>
  </cols>
  <sheetData>
    <row r="1" spans="1:15" ht="20.25" thickBot="1">
      <c r="A1" s="41" t="s">
        <v>9490</v>
      </c>
    </row>
    <row r="2" spans="1:15" ht="17.25" thickBot="1">
      <c r="A2" s="534" t="s">
        <v>1757</v>
      </c>
      <c r="B2" s="534" t="s">
        <v>3703</v>
      </c>
      <c r="C2" s="529" t="s">
        <v>2989</v>
      </c>
      <c r="D2" s="535" t="s">
        <v>9080</v>
      </c>
      <c r="E2" s="536"/>
      <c r="F2" s="65" t="s">
        <v>9081</v>
      </c>
      <c r="G2" s="66"/>
      <c r="H2" s="535" t="s">
        <v>9082</v>
      </c>
      <c r="I2" s="537"/>
      <c r="J2" s="537"/>
      <c r="K2" s="536"/>
      <c r="L2" s="517" t="s">
        <v>9083</v>
      </c>
      <c r="M2" s="524" t="s">
        <v>9084</v>
      </c>
      <c r="N2" s="525"/>
      <c r="O2" s="526" t="s">
        <v>9085</v>
      </c>
    </row>
    <row r="3" spans="1:15" s="9" customFormat="1" ht="16.899999999999999" customHeight="1" thickBot="1">
      <c r="A3" s="534"/>
      <c r="B3" s="534"/>
      <c r="C3" s="522"/>
      <c r="D3" s="517" t="s">
        <v>9086</v>
      </c>
      <c r="E3" s="529" t="s">
        <v>2032</v>
      </c>
      <c r="F3" s="517" t="s">
        <v>9087</v>
      </c>
      <c r="G3" s="529" t="s">
        <v>9088</v>
      </c>
      <c r="H3" s="530" t="s">
        <v>9089</v>
      </c>
      <c r="I3" s="517" t="s">
        <v>9090</v>
      </c>
      <c r="J3" s="532" t="s">
        <v>8809</v>
      </c>
      <c r="K3" s="529" t="s">
        <v>9091</v>
      </c>
      <c r="L3" s="518"/>
      <c r="M3" s="522" t="s">
        <v>9092</v>
      </c>
      <c r="N3" s="522" t="s">
        <v>2032</v>
      </c>
      <c r="O3" s="527"/>
    </row>
    <row r="4" spans="1:15" s="9" customFormat="1" ht="17.25" thickBot="1">
      <c r="A4" s="534"/>
      <c r="B4" s="534"/>
      <c r="C4" s="523"/>
      <c r="D4" s="519"/>
      <c r="E4" s="523"/>
      <c r="F4" s="519"/>
      <c r="G4" s="523"/>
      <c r="H4" s="531"/>
      <c r="I4" s="519"/>
      <c r="J4" s="533"/>
      <c r="K4" s="523"/>
      <c r="L4" s="519"/>
      <c r="M4" s="523"/>
      <c r="N4" s="523"/>
      <c r="O4" s="528"/>
    </row>
    <row r="5" spans="1:15" ht="20.45" customHeight="1" thickBot="1">
      <c r="A5" s="240">
        <v>1</v>
      </c>
      <c r="B5" s="23" t="s">
        <v>9093</v>
      </c>
      <c r="C5" s="23" t="s">
        <v>8811</v>
      </c>
      <c r="D5" s="24">
        <v>94245000</v>
      </c>
      <c r="E5" s="26" t="s">
        <v>9094</v>
      </c>
      <c r="F5" s="24">
        <f>'[1]1-1(1)張秋玟'!C76</f>
        <v>87657000</v>
      </c>
      <c r="G5" s="26" t="s">
        <v>9095</v>
      </c>
      <c r="H5" s="42">
        <f>D5</f>
        <v>94245000</v>
      </c>
      <c r="I5" s="42">
        <v>65226162</v>
      </c>
      <c r="J5" s="24">
        <v>159471162</v>
      </c>
      <c r="K5" s="26" t="s">
        <v>9096</v>
      </c>
      <c r="L5" s="42">
        <v>0</v>
      </c>
      <c r="M5" s="42"/>
      <c r="N5" s="26"/>
      <c r="O5" s="26">
        <v>0</v>
      </c>
    </row>
    <row r="6" spans="1:15" ht="33" customHeight="1" thickBot="1">
      <c r="A6" s="240">
        <v>2</v>
      </c>
      <c r="B6" s="23" t="s">
        <v>9097</v>
      </c>
      <c r="C6" s="23" t="str">
        <f>'[1]2柯雅芳'!B4&amp;"~"&amp;'[1]2柯雅芳'!B32</f>
        <v>99/07/06~102/03/13</v>
      </c>
      <c r="D6" s="39">
        <v>23892000</v>
      </c>
      <c r="E6" s="26" t="s">
        <v>9098</v>
      </c>
      <c r="F6" s="39">
        <f>'[1]2柯雅芳'!C33</f>
        <v>23892000</v>
      </c>
      <c r="G6" s="26" t="s">
        <v>9099</v>
      </c>
      <c r="H6" s="42">
        <f>'[1]2柯雅芳(回)'!$E205</f>
        <v>2591940</v>
      </c>
      <c r="I6" s="42">
        <f>'[1]2柯雅芳(回)'!$E206</f>
        <v>14140858</v>
      </c>
      <c r="J6" s="42">
        <f>'[1]2柯雅芳(回)'!$E204</f>
        <v>16732798</v>
      </c>
      <c r="K6" s="26" t="s">
        <v>9100</v>
      </c>
      <c r="L6" s="24">
        <v>7159202</v>
      </c>
      <c r="M6" s="42"/>
      <c r="N6" s="26"/>
      <c r="O6" s="24">
        <f t="shared" ref="O6:O30" si="0">L6-M6</f>
        <v>7159202</v>
      </c>
    </row>
    <row r="7" spans="1:15" ht="20.45" customHeight="1" thickBot="1">
      <c r="A7" s="240">
        <v>3</v>
      </c>
      <c r="B7" s="23" t="s">
        <v>9101</v>
      </c>
      <c r="C7" s="23" t="str">
        <f>'[1]3林明震'!B4&amp;"~"&amp;'[1]3林明震'!B333</f>
        <v>100/05/06~102/11/12</v>
      </c>
      <c r="D7" s="39">
        <v>114391500</v>
      </c>
      <c r="E7" s="26" t="s">
        <v>9102</v>
      </c>
      <c r="F7" s="24">
        <f>'[1]3林明震'!C334</f>
        <v>114391500</v>
      </c>
      <c r="G7" s="26" t="s">
        <v>9103</v>
      </c>
      <c r="H7" s="42">
        <f>'[1]3林明震(回)'!E675</f>
        <v>37745725</v>
      </c>
      <c r="I7" s="42">
        <f>'[1]3林明震(回)'!E676</f>
        <v>41067144</v>
      </c>
      <c r="J7" s="42">
        <f>'[1]3林明震(回)'!E674</f>
        <v>78812869</v>
      </c>
      <c r="K7" s="26" t="s">
        <v>9104</v>
      </c>
      <c r="L7" s="24">
        <v>35578631</v>
      </c>
      <c r="M7" s="42"/>
      <c r="N7" s="26"/>
      <c r="O7" s="24">
        <f t="shared" si="0"/>
        <v>35578631</v>
      </c>
    </row>
    <row r="8" spans="1:15" ht="20.45" customHeight="1" thickBot="1">
      <c r="A8" s="240">
        <v>4</v>
      </c>
      <c r="B8" s="23" t="s">
        <v>9105</v>
      </c>
      <c r="C8" s="23" t="str">
        <f>'[1]4林千琳'!B4&amp;"~"&amp;'[1]4林千琳'!B25</f>
        <v>100/08/19~102/02/06</v>
      </c>
      <c r="D8" s="39">
        <v>19990000</v>
      </c>
      <c r="E8" s="26" t="s">
        <v>9106</v>
      </c>
      <c r="F8" s="39">
        <f>'[1]4林千琳'!C26</f>
        <v>19990000</v>
      </c>
      <c r="G8" s="26" t="s">
        <v>9107</v>
      </c>
      <c r="H8" s="42">
        <f>'[1]4林千琳(回)'!$E188</f>
        <v>5635000</v>
      </c>
      <c r="I8" s="42">
        <f>'[1]4林千琳(回)'!$E189</f>
        <v>12882042</v>
      </c>
      <c r="J8" s="42">
        <f>'[1]4林千琳(回)'!$E187</f>
        <v>18517042</v>
      </c>
      <c r="K8" s="26" t="s">
        <v>9108</v>
      </c>
      <c r="L8" s="24">
        <v>1472958</v>
      </c>
      <c r="M8" s="42">
        <v>670000</v>
      </c>
      <c r="N8" s="26" t="s">
        <v>8807</v>
      </c>
      <c r="O8" s="24">
        <v>802958</v>
      </c>
    </row>
    <row r="9" spans="1:15" ht="20.45" customHeight="1" thickBot="1">
      <c r="A9" s="240">
        <v>5</v>
      </c>
      <c r="B9" s="23" t="s">
        <v>9109</v>
      </c>
      <c r="C9" s="23" t="str">
        <f>'[1]5陳宇詩'!B4&amp;"~"&amp;'[1]5陳宇詩'!B38</f>
        <v>101/06/06~102/05/20</v>
      </c>
      <c r="D9" s="39">
        <v>7261000</v>
      </c>
      <c r="E9" s="26" t="s">
        <v>9110</v>
      </c>
      <c r="F9" s="39">
        <f>'[1]5陳宇詩'!C39</f>
        <v>7261000</v>
      </c>
      <c r="G9" s="26" t="s">
        <v>9111</v>
      </c>
      <c r="H9" s="42">
        <f>'[1]5陳宇詩(回)'!$E46</f>
        <v>171750</v>
      </c>
      <c r="I9" s="42">
        <f>'[1]5陳宇詩(回)'!$E47</f>
        <v>2214708</v>
      </c>
      <c r="J9" s="42">
        <v>2386458</v>
      </c>
      <c r="K9" s="26" t="s">
        <v>9112</v>
      </c>
      <c r="L9" s="24">
        <v>4874542</v>
      </c>
      <c r="M9" s="42"/>
      <c r="N9" s="26"/>
      <c r="O9" s="24">
        <f t="shared" si="0"/>
        <v>4874542</v>
      </c>
    </row>
    <row r="10" spans="1:15" ht="20.45" customHeight="1" thickBot="1">
      <c r="A10" s="240">
        <v>6</v>
      </c>
      <c r="B10" s="23" t="s">
        <v>9113</v>
      </c>
      <c r="C10" s="23" t="str">
        <f>'[1]6游國威'!B4&amp;"~"&amp;'[1]6游國威'!B9</f>
        <v>101/06/06~101/09/19</v>
      </c>
      <c r="D10" s="39">
        <v>3639000</v>
      </c>
      <c r="E10" s="26" t="s">
        <v>9114</v>
      </c>
      <c r="F10" s="39">
        <f>'[1]6游國威'!C10</f>
        <v>3639000</v>
      </c>
      <c r="G10" s="26" t="s">
        <v>9115</v>
      </c>
      <c r="H10" s="42">
        <f>'[1]6游國威(回)'!$E36</f>
        <v>1900000</v>
      </c>
      <c r="I10" s="42">
        <f>'[1]6游國威(回)'!$E37</f>
        <v>1499308</v>
      </c>
      <c r="J10" s="42">
        <f>'[1]6游國威(回)'!$E35</f>
        <v>3399308</v>
      </c>
      <c r="K10" s="26" t="s">
        <v>9116</v>
      </c>
      <c r="L10" s="24">
        <v>239692</v>
      </c>
      <c r="M10" s="42">
        <v>650000</v>
      </c>
      <c r="N10" s="26" t="s">
        <v>8807</v>
      </c>
      <c r="O10" s="42">
        <v>0</v>
      </c>
    </row>
    <row r="11" spans="1:15" ht="20.45" customHeight="1" thickBot="1">
      <c r="A11" s="240">
        <v>7</v>
      </c>
      <c r="B11" s="23" t="s">
        <v>9117</v>
      </c>
      <c r="C11" s="23" t="str">
        <f>'[1]7楊阿粉'!B4&amp;"~"&amp;'[1]7楊阿粉'!B17</f>
        <v>101/08/03~104/02/13</v>
      </c>
      <c r="D11" s="39">
        <v>10563000</v>
      </c>
      <c r="E11" s="26" t="s">
        <v>9118</v>
      </c>
      <c r="F11" s="24">
        <f>'[1]7楊阿粉'!C18</f>
        <v>10563000</v>
      </c>
      <c r="G11" s="26" t="s">
        <v>9119</v>
      </c>
      <c r="H11" s="42">
        <f>'[1]7楊阿粉(回)'!E180</f>
        <v>1449000</v>
      </c>
      <c r="I11" s="42">
        <f>'[1]7楊阿粉(回)'!E181</f>
        <v>9304610</v>
      </c>
      <c r="J11" s="24">
        <f>'[1]7楊阿粉(回)'!E179</f>
        <v>10753610</v>
      </c>
      <c r="K11" s="40" t="s">
        <v>9120</v>
      </c>
      <c r="L11" s="42">
        <v>0</v>
      </c>
      <c r="M11" s="68"/>
      <c r="N11" s="40"/>
      <c r="O11" s="24">
        <v>0</v>
      </c>
    </row>
    <row r="12" spans="1:15" ht="20.45" customHeight="1" thickBot="1">
      <c r="A12" s="240">
        <v>8</v>
      </c>
      <c r="B12" s="23" t="s">
        <v>9121</v>
      </c>
      <c r="C12" s="23" t="str">
        <f>'[1]8黃子芹'!B4&amp;"~"&amp;'[1]8黃子芹'!B13</f>
        <v>101/12/13~102/04/26</v>
      </c>
      <c r="D12" s="39">
        <v>1522000</v>
      </c>
      <c r="E12" s="26" t="s">
        <v>9122</v>
      </c>
      <c r="F12" s="39">
        <f>'[1]8黃子芹'!C14</f>
        <v>1522000</v>
      </c>
      <c r="G12" s="26" t="s">
        <v>9123</v>
      </c>
      <c r="H12" s="42">
        <f>'[1]8黃子芹(回)'!$E30</f>
        <v>450000</v>
      </c>
      <c r="I12" s="42">
        <f>'[1]8黃子芹(回)'!$E31</f>
        <v>534000</v>
      </c>
      <c r="J12" s="42">
        <f>'[1]8黃子芹(回)'!$E29</f>
        <v>984000</v>
      </c>
      <c r="K12" s="26" t="s">
        <v>9124</v>
      </c>
      <c r="L12" s="24">
        <v>538000</v>
      </c>
      <c r="M12" s="42">
        <v>600000</v>
      </c>
      <c r="N12" s="26" t="s">
        <v>8807</v>
      </c>
      <c r="O12" s="42">
        <v>0</v>
      </c>
    </row>
    <row r="13" spans="1:15" ht="20.45" customHeight="1" thickBot="1">
      <c r="A13" s="240">
        <v>9</v>
      </c>
      <c r="B13" s="23" t="s">
        <v>9125</v>
      </c>
      <c r="C13" s="23" t="str">
        <f>'[1]9余秀餘'!B4&amp;"~"&amp;'[1]9余秀餘'!B21</f>
        <v>102/06/03~103/08/07</v>
      </c>
      <c r="D13" s="39">
        <v>5973550</v>
      </c>
      <c r="E13" s="26" t="s">
        <v>9126</v>
      </c>
      <c r="F13" s="24">
        <f>'[1]9余秀餘'!C22</f>
        <v>5973550</v>
      </c>
      <c r="G13" s="26" t="s">
        <v>9127</v>
      </c>
      <c r="H13" s="42">
        <f>'[1]9余秀餘(回)'!E175</f>
        <v>3003420</v>
      </c>
      <c r="I13" s="42">
        <f>'[1]9余秀餘(回)'!E176</f>
        <v>2142706</v>
      </c>
      <c r="J13" s="24">
        <f>'[1]9余秀餘(回)'!E174</f>
        <v>5146126</v>
      </c>
      <c r="K13" s="40" t="s">
        <v>3936</v>
      </c>
      <c r="L13" s="24">
        <v>827424</v>
      </c>
      <c r="M13" s="68"/>
      <c r="N13" s="40"/>
      <c r="O13" s="124">
        <f t="shared" si="0"/>
        <v>827424</v>
      </c>
    </row>
    <row r="14" spans="1:15" ht="20.45" customHeight="1" thickBot="1">
      <c r="A14" s="240">
        <v>10</v>
      </c>
      <c r="B14" s="23" t="s">
        <v>3700</v>
      </c>
      <c r="C14" s="23" t="str">
        <f>'[1]10孫鳳雲'!B4&amp;"~"&amp;'[1]10孫鳳雲'!B9</f>
        <v>102/08/01~102/11/04</v>
      </c>
      <c r="D14" s="39">
        <v>8525000</v>
      </c>
      <c r="E14" s="26" t="s">
        <v>2036</v>
      </c>
      <c r="F14" s="24">
        <f>'[1]10孫鳳雲'!C10</f>
        <v>8525000</v>
      </c>
      <c r="G14" s="26" t="s">
        <v>9128</v>
      </c>
      <c r="H14" s="42">
        <f>'[1]10孫鳳雲(回)'!E76</f>
        <v>1204130</v>
      </c>
      <c r="I14" s="42">
        <f>'[1]10孫鳳雲(回)'!E77</f>
        <v>4061848</v>
      </c>
      <c r="J14" s="24">
        <f>'[1]10孫鳳雲(回)'!E75</f>
        <v>5265978</v>
      </c>
      <c r="K14" s="40" t="s">
        <v>3937</v>
      </c>
      <c r="L14" s="24">
        <v>3259022</v>
      </c>
      <c r="M14" s="68"/>
      <c r="N14" s="40"/>
      <c r="O14" s="24">
        <f t="shared" si="0"/>
        <v>3259022</v>
      </c>
    </row>
    <row r="15" spans="1:15" ht="20.45" customHeight="1" thickBot="1">
      <c r="A15" s="240">
        <v>11</v>
      </c>
      <c r="B15" s="23" t="s">
        <v>8222</v>
      </c>
      <c r="C15" s="23" t="str">
        <f>'[1]11張文玲'!B4&amp;"~"&amp;'[1]11張文玲'!B13</f>
        <v>102/09/25~102/10/25</v>
      </c>
      <c r="D15" s="39">
        <v>7577000</v>
      </c>
      <c r="E15" s="26" t="s">
        <v>2037</v>
      </c>
      <c r="F15" s="39">
        <f>'[1]11張文玲'!C14</f>
        <v>7577000</v>
      </c>
      <c r="G15" s="26" t="s">
        <v>3569</v>
      </c>
      <c r="H15" s="42">
        <f>'[1]11張文玲(回) '!$E64</f>
        <v>0</v>
      </c>
      <c r="I15" s="42">
        <f>'[1]11張文玲(回) '!$E65</f>
        <v>814000</v>
      </c>
      <c r="J15" s="42">
        <f>'[1]11張文玲(回) '!$E63</f>
        <v>814000</v>
      </c>
      <c r="K15" s="26" t="s">
        <v>2038</v>
      </c>
      <c r="L15" s="24">
        <v>6763000</v>
      </c>
      <c r="M15" s="42">
        <v>2650000</v>
      </c>
      <c r="N15" s="26" t="s">
        <v>8807</v>
      </c>
      <c r="O15" s="24">
        <f t="shared" si="0"/>
        <v>4113000</v>
      </c>
    </row>
    <row r="16" spans="1:15" ht="20.45" customHeight="1" thickBot="1">
      <c r="A16" s="240">
        <v>12</v>
      </c>
      <c r="B16" s="23" t="s">
        <v>3696</v>
      </c>
      <c r="C16" s="23" t="str">
        <f>'[1]12林秀鴻'!B4&amp;"~"&amp;'[1]12林秀鴻'!B32</f>
        <v>102/10/11~103/02/26</v>
      </c>
      <c r="D16" s="39">
        <v>4944250</v>
      </c>
      <c r="E16" s="26" t="s">
        <v>9129</v>
      </c>
      <c r="F16" s="24">
        <f>'[1]12林秀鴻'!C33</f>
        <v>4944250</v>
      </c>
      <c r="G16" s="26" t="s">
        <v>9130</v>
      </c>
      <c r="H16" s="42">
        <f>'[1]12林秀鴻(回)'!E155</f>
        <v>321407</v>
      </c>
      <c r="I16" s="42">
        <f>'[1]12林秀鴻(回)'!E156</f>
        <v>2353668</v>
      </c>
      <c r="J16" s="24">
        <f>'[1]12林秀鴻(回)'!E154</f>
        <v>2675075</v>
      </c>
      <c r="K16" s="40" t="s">
        <v>9131</v>
      </c>
      <c r="L16" s="24">
        <v>2269175</v>
      </c>
      <c r="M16" s="68"/>
      <c r="N16" s="40"/>
      <c r="O16" s="24">
        <f t="shared" si="0"/>
        <v>2269175</v>
      </c>
    </row>
    <row r="17" spans="1:15" ht="20.45" customHeight="1" thickBot="1">
      <c r="A17" s="240">
        <v>13</v>
      </c>
      <c r="B17" s="23" t="s">
        <v>9132</v>
      </c>
      <c r="C17" s="23" t="str">
        <f>'[1]13林金盆'!B4&amp;"~"&amp;'[1]13林金盆'!B11</f>
        <v>102/12/02~103/01/27</v>
      </c>
      <c r="D17" s="39">
        <v>6285000</v>
      </c>
      <c r="E17" s="26" t="s">
        <v>9133</v>
      </c>
      <c r="F17" s="24">
        <f>'[1]13林金盆'!C12</f>
        <v>6285000</v>
      </c>
      <c r="G17" s="26" t="s">
        <v>9134</v>
      </c>
      <c r="H17" s="42">
        <f>'[1]13林金盆(回)'!E75</f>
        <v>122520</v>
      </c>
      <c r="I17" s="42">
        <f>'[1]13林金盆(回)'!E76</f>
        <v>2269000</v>
      </c>
      <c r="J17" s="24">
        <f>'[1]13林金盆(回)'!E74</f>
        <v>2391520</v>
      </c>
      <c r="K17" s="40" t="s">
        <v>9135</v>
      </c>
      <c r="L17" s="24">
        <v>3893480</v>
      </c>
      <c r="M17" s="68"/>
      <c r="N17" s="40"/>
      <c r="O17" s="24">
        <f t="shared" si="0"/>
        <v>3893480</v>
      </c>
    </row>
    <row r="18" spans="1:15" ht="20.45" customHeight="1" thickBot="1">
      <c r="A18" s="240">
        <v>14</v>
      </c>
      <c r="B18" s="23" t="s">
        <v>9136</v>
      </c>
      <c r="C18" s="23" t="str">
        <f>'[1]14陳謝蘭芳'!B4&amp;"~"&amp;'[1]14陳謝蘭芳'!B35</f>
        <v>102/12/13~104/03/02</v>
      </c>
      <c r="D18" s="39">
        <v>9342000</v>
      </c>
      <c r="E18" s="26" t="s">
        <v>9137</v>
      </c>
      <c r="F18" s="24">
        <f>'[1]14陳謝蘭芳'!C36</f>
        <v>9342000</v>
      </c>
      <c r="G18" s="26" t="s">
        <v>9138</v>
      </c>
      <c r="H18" s="42">
        <f>'[1]14陳謝蘭芳(回)'!E229</f>
        <v>4171310</v>
      </c>
      <c r="I18" s="42">
        <f>'[1]14陳謝蘭芳(回)'!E230</f>
        <v>2904616</v>
      </c>
      <c r="J18" s="24">
        <f>'[1]14陳謝蘭芳(回)'!E228</f>
        <v>7075926</v>
      </c>
      <c r="K18" s="40" t="s">
        <v>9139</v>
      </c>
      <c r="L18" s="24">
        <v>2266074</v>
      </c>
      <c r="M18" s="68"/>
      <c r="N18" s="40"/>
      <c r="O18" s="24">
        <f>L18-M18</f>
        <v>2266074</v>
      </c>
    </row>
    <row r="19" spans="1:15" ht="20.45" customHeight="1" thickBot="1">
      <c r="A19" s="240">
        <v>15</v>
      </c>
      <c r="B19" s="23" t="s">
        <v>9140</v>
      </c>
      <c r="C19" s="23" t="str">
        <f>'[1]15何慧君'!B4&amp;"~"&amp;'[1]15何慧君'!B194</f>
        <v>103/03/17~104/12/10</v>
      </c>
      <c r="D19" s="39">
        <v>57308500</v>
      </c>
      <c r="E19" s="26" t="s">
        <v>9141</v>
      </c>
      <c r="F19" s="24">
        <f>'[1]15何慧君'!C195</f>
        <v>57308500</v>
      </c>
      <c r="G19" s="26" t="s">
        <v>9129</v>
      </c>
      <c r="H19" s="42">
        <f>'[1]15何慧君(回)'!E570</f>
        <v>16953356</v>
      </c>
      <c r="I19" s="42">
        <f>'[1]15何慧君(回)'!E571</f>
        <v>26361606</v>
      </c>
      <c r="J19" s="24">
        <f>'[1]15何慧君(回)'!E569</f>
        <v>43314962</v>
      </c>
      <c r="K19" s="40" t="s">
        <v>9142</v>
      </c>
      <c r="L19" s="24">
        <v>13993538</v>
      </c>
      <c r="M19" s="68"/>
      <c r="N19" s="40"/>
      <c r="O19" s="24">
        <f>L19-M19</f>
        <v>13993538</v>
      </c>
    </row>
    <row r="20" spans="1:15" ht="20.45" customHeight="1" thickBot="1">
      <c r="A20" s="240">
        <v>16</v>
      </c>
      <c r="B20" s="23" t="s">
        <v>9143</v>
      </c>
      <c r="C20" s="23" t="str">
        <f>'[1]16張雅芸'!B4&amp;"~"&amp;'[1]16張雅芸'!B46</f>
        <v>103/06/10~104/11/29</v>
      </c>
      <c r="D20" s="39">
        <v>22725500</v>
      </c>
      <c r="E20" s="26" t="s">
        <v>9144</v>
      </c>
      <c r="F20" s="24">
        <f>'[1]16張雅芸'!C47</f>
        <v>22725500</v>
      </c>
      <c r="G20" s="26" t="s">
        <v>9145</v>
      </c>
      <c r="H20" s="42">
        <f>'[1]16張雅芸(回)'!E136</f>
        <v>3349245</v>
      </c>
      <c r="I20" s="42">
        <f>'[1]16張雅芸(回)'!E137</f>
        <v>6331356</v>
      </c>
      <c r="J20" s="25">
        <f>'[1]16張雅芸(回)'!E135</f>
        <v>9680601</v>
      </c>
      <c r="K20" s="40" t="s">
        <v>9146</v>
      </c>
      <c r="L20" s="24">
        <v>13044899</v>
      </c>
      <c r="M20" s="68"/>
      <c r="N20" s="40"/>
      <c r="O20" s="24">
        <f>L20-M20</f>
        <v>13044899</v>
      </c>
    </row>
    <row r="21" spans="1:15" ht="20.45" customHeight="1" thickBot="1">
      <c r="A21" s="240">
        <v>17</v>
      </c>
      <c r="B21" s="23" t="s">
        <v>9147</v>
      </c>
      <c r="C21" s="23" t="str">
        <f>'[1]17蕭翔仁'!B4&amp;"~"&amp;'[1]17蕭翔仁'!B8</f>
        <v>103/07/02~104/03/02</v>
      </c>
      <c r="D21" s="39">
        <v>1667000</v>
      </c>
      <c r="E21" s="26" t="s">
        <v>9148</v>
      </c>
      <c r="F21" s="24">
        <f>'[1]17蕭翔仁'!C9</f>
        <v>1667000</v>
      </c>
      <c r="G21" s="26" t="s">
        <v>9148</v>
      </c>
      <c r="H21" s="42">
        <f>'[1]17蕭翔仁(回)'!E24</f>
        <v>0</v>
      </c>
      <c r="I21" s="42">
        <f>'[1]17蕭翔仁(回)'!E25</f>
        <v>336304</v>
      </c>
      <c r="J21" s="24">
        <f>'[1]17蕭翔仁(回)'!E25</f>
        <v>336304</v>
      </c>
      <c r="K21" s="40" t="s">
        <v>9149</v>
      </c>
      <c r="L21" s="24">
        <v>1330696</v>
      </c>
      <c r="M21" s="68">
        <v>900000</v>
      </c>
      <c r="N21" s="26" t="s">
        <v>8807</v>
      </c>
      <c r="O21" s="24">
        <f>L21-M21</f>
        <v>430696</v>
      </c>
    </row>
    <row r="22" spans="1:15" ht="20.45" customHeight="1" thickBot="1">
      <c r="A22" s="240">
        <v>18</v>
      </c>
      <c r="B22" s="23" t="s">
        <v>9150</v>
      </c>
      <c r="C22" s="23" t="str">
        <f>'[1]18劉素華'!B4&amp;"~"&amp;'[1]18劉素華'!B10</f>
        <v>103/08/06~104/01/13</v>
      </c>
      <c r="D22" s="39">
        <v>4308000</v>
      </c>
      <c r="E22" s="26" t="s">
        <v>9151</v>
      </c>
      <c r="F22" s="24">
        <f>'[1]18劉素華'!C11</f>
        <v>4308000</v>
      </c>
      <c r="G22" s="26" t="s">
        <v>9152</v>
      </c>
      <c r="H22" s="42">
        <f>'[1]18劉素華(回)'!E55</f>
        <v>475750</v>
      </c>
      <c r="I22" s="42">
        <f>'[1]18劉素華(回)'!E56</f>
        <v>1425080</v>
      </c>
      <c r="J22" s="24">
        <f>'[1]18劉素華(回)'!E54</f>
        <v>1900830</v>
      </c>
      <c r="K22" s="40" t="s">
        <v>9153</v>
      </c>
      <c r="L22" s="24">
        <v>2407170</v>
      </c>
      <c r="M22" s="68"/>
      <c r="N22" s="40"/>
      <c r="O22" s="24">
        <f t="shared" si="0"/>
        <v>2407170</v>
      </c>
    </row>
    <row r="23" spans="1:15" ht="20.45" customHeight="1" thickBot="1">
      <c r="A23" s="240">
        <v>19</v>
      </c>
      <c r="B23" s="23" t="s">
        <v>9154</v>
      </c>
      <c r="C23" s="23" t="str">
        <f>'[1]19朱慧泳'!B4&amp;"~"&amp;'[1]19朱慧泳'!B5</f>
        <v>103/08/14~103/08/19</v>
      </c>
      <c r="D23" s="39">
        <v>1756000</v>
      </c>
      <c r="E23" s="26" t="s">
        <v>9155</v>
      </c>
      <c r="F23" s="24">
        <f>'[1]19朱慧泳'!C6</f>
        <v>1756000</v>
      </c>
      <c r="G23" s="26" t="s">
        <v>9156</v>
      </c>
      <c r="H23" s="42">
        <f>'[1]19朱慧泳(回)'!E31</f>
        <v>37350</v>
      </c>
      <c r="I23" s="42">
        <f>'[1]19朱慧泳(回)'!E32</f>
        <v>531752</v>
      </c>
      <c r="J23" s="24">
        <f>'[1]19朱慧泳(回)'!E30</f>
        <v>569102</v>
      </c>
      <c r="K23" s="40" t="s">
        <v>9157</v>
      </c>
      <c r="L23" s="24">
        <v>1186898</v>
      </c>
      <c r="M23" s="68"/>
      <c r="N23" s="40"/>
      <c r="O23" s="24">
        <f t="shared" si="0"/>
        <v>1186898</v>
      </c>
    </row>
    <row r="24" spans="1:15" ht="20.45" customHeight="1" thickBot="1">
      <c r="A24" s="240">
        <v>20</v>
      </c>
      <c r="B24" s="23" t="s">
        <v>9158</v>
      </c>
      <c r="C24" s="23" t="str">
        <f>'[1]20林淑玲'!B4&amp;"~"&amp;'[1]20林淑玲'!B20</f>
        <v>103/09/30~104/06/08</v>
      </c>
      <c r="D24" s="39">
        <v>7689500</v>
      </c>
      <c r="E24" s="26" t="s">
        <v>9159</v>
      </c>
      <c r="F24" s="24">
        <f>'[1]20林淑玲'!C21</f>
        <v>7689500</v>
      </c>
      <c r="G24" s="26" t="s">
        <v>9137</v>
      </c>
      <c r="H24" s="42">
        <f>'[1]20林淑玲(回)'!E118</f>
        <v>1954955</v>
      </c>
      <c r="I24" s="42">
        <f>'[1]20林淑玲(回)'!E119</f>
        <v>1902080</v>
      </c>
      <c r="J24" s="24">
        <f>'[1]20林淑玲(回)'!E117</f>
        <v>3857035</v>
      </c>
      <c r="K24" s="40" t="s">
        <v>9160</v>
      </c>
      <c r="L24" s="24">
        <v>3832465</v>
      </c>
      <c r="M24" s="68"/>
      <c r="N24" s="40"/>
      <c r="O24" s="24">
        <f>L24-M24</f>
        <v>3832465</v>
      </c>
    </row>
    <row r="25" spans="1:15" ht="20.45" customHeight="1" thickBot="1">
      <c r="A25" s="240">
        <v>21</v>
      </c>
      <c r="B25" s="23" t="s">
        <v>9161</v>
      </c>
      <c r="C25" s="23" t="str">
        <f>'[1]21林淑萍'!B4&amp;"~"&amp;'[1]21林淑萍'!B23</f>
        <v>103/10/01~104/05/22</v>
      </c>
      <c r="D25" s="39">
        <v>8731000</v>
      </c>
      <c r="E25" s="26" t="s">
        <v>9162</v>
      </c>
      <c r="F25" s="24">
        <f>'[1]21林淑萍'!C24</f>
        <v>8731000</v>
      </c>
      <c r="G25" s="26" t="s">
        <v>9133</v>
      </c>
      <c r="H25" s="42">
        <f>'[1]21林淑萍(回)'!E78</f>
        <v>1910420</v>
      </c>
      <c r="I25" s="42">
        <f>'[1]21林淑萍(回)'!E79</f>
        <v>1251232</v>
      </c>
      <c r="J25" s="24">
        <f>'[1]21林淑萍(回)'!E77</f>
        <v>3161652</v>
      </c>
      <c r="K25" s="40" t="s">
        <v>9163</v>
      </c>
      <c r="L25" s="24">
        <v>5569348</v>
      </c>
      <c r="M25" s="68"/>
      <c r="N25" s="40"/>
      <c r="O25" s="24">
        <f>L25-M25</f>
        <v>5569348</v>
      </c>
    </row>
    <row r="26" spans="1:15" ht="20.45" customHeight="1" thickBot="1">
      <c r="A26" s="240">
        <v>22</v>
      </c>
      <c r="B26" s="23" t="s">
        <v>9164</v>
      </c>
      <c r="C26" s="23" t="str">
        <f>'[1]22林雅琪'!B4&amp;"~"&amp;'[1]22林雅琪'!B13</f>
        <v>103/10/15~104/04/28</v>
      </c>
      <c r="D26" s="39">
        <v>3538000</v>
      </c>
      <c r="E26" s="26" t="s">
        <v>9165</v>
      </c>
      <c r="F26" s="24">
        <f>'[1]22林雅琪'!C14</f>
        <v>3538000</v>
      </c>
      <c r="G26" s="26" t="s">
        <v>9141</v>
      </c>
      <c r="H26" s="42">
        <f>'[1]22林雅琪(回)'!E61</f>
        <v>1558000</v>
      </c>
      <c r="I26" s="42">
        <f>'[1]22林雅琪(回)'!E62</f>
        <v>967000</v>
      </c>
      <c r="J26" s="24">
        <f>'[1]22林雅琪(回)'!E60</f>
        <v>2525000</v>
      </c>
      <c r="K26" s="40" t="s">
        <v>9166</v>
      </c>
      <c r="L26" s="24">
        <v>1013000</v>
      </c>
      <c r="M26" s="68"/>
      <c r="N26" s="40"/>
      <c r="O26" s="24">
        <f>L26-M26</f>
        <v>1013000</v>
      </c>
    </row>
    <row r="27" spans="1:15" ht="20.45" customHeight="1" thickBot="1">
      <c r="A27" s="240">
        <v>23</v>
      </c>
      <c r="B27" s="23" t="s">
        <v>9167</v>
      </c>
      <c r="C27" s="23" t="str">
        <f>'[1]23林耿立'!B4&amp;"~"&amp;'[1]23林耿立'!B42</f>
        <v>103/10/22~104/12/04</v>
      </c>
      <c r="D27" s="39">
        <v>21357000</v>
      </c>
      <c r="E27" s="26" t="s">
        <v>9168</v>
      </c>
      <c r="F27" s="24">
        <f>'[1]23林耿立'!C43</f>
        <v>21357000</v>
      </c>
      <c r="G27" s="26" t="s">
        <v>9169</v>
      </c>
      <c r="H27" s="42">
        <f>'[1]23林耿立(回)'!E178</f>
        <v>2342000</v>
      </c>
      <c r="I27" s="42">
        <f>'[1]23林耿立(回)'!E179</f>
        <v>4394000</v>
      </c>
      <c r="J27" s="24">
        <f>'[1]23林耿立(回)'!E177</f>
        <v>6736000</v>
      </c>
      <c r="K27" s="26" t="s">
        <v>9170</v>
      </c>
      <c r="L27" s="24">
        <v>14621000</v>
      </c>
      <c r="M27" s="42">
        <v>2500000</v>
      </c>
      <c r="N27" s="26" t="s">
        <v>8807</v>
      </c>
      <c r="O27" s="24">
        <f>L27-M27</f>
        <v>12121000</v>
      </c>
    </row>
    <row r="28" spans="1:15" ht="20.45" customHeight="1" thickBot="1">
      <c r="A28" s="240">
        <v>24</v>
      </c>
      <c r="B28" s="23" t="s">
        <v>9171</v>
      </c>
      <c r="C28" s="23" t="str">
        <f>'[1]24林清輝'!B4&amp;"~"&amp;'[1]24林清輝'!B9</f>
        <v>103/12/29~104/04/30</v>
      </c>
      <c r="D28" s="39">
        <v>1925000</v>
      </c>
      <c r="E28" s="26" t="s">
        <v>9172</v>
      </c>
      <c r="F28" s="24">
        <f>'[1]24林清輝'!C10</f>
        <v>1925000</v>
      </c>
      <c r="G28" s="26" t="s">
        <v>9173</v>
      </c>
      <c r="H28" s="42">
        <f>'[1]24林清輝(回)'!E50</f>
        <v>180000</v>
      </c>
      <c r="I28" s="42">
        <f>'[1]24林清輝(回)'!E51</f>
        <v>596500</v>
      </c>
      <c r="J28" s="24">
        <f>'[1]24林清輝(回)'!E49</f>
        <v>776500</v>
      </c>
      <c r="K28" s="40" t="s">
        <v>9174</v>
      </c>
      <c r="L28" s="24">
        <v>1148500</v>
      </c>
      <c r="M28" s="68">
        <v>870000</v>
      </c>
      <c r="N28" s="26" t="s">
        <v>8807</v>
      </c>
      <c r="O28" s="24">
        <v>278500</v>
      </c>
    </row>
    <row r="29" spans="1:15" ht="20.45" customHeight="1" thickBot="1">
      <c r="A29" s="240">
        <v>25</v>
      </c>
      <c r="B29" s="23" t="s">
        <v>9175</v>
      </c>
      <c r="C29" s="23" t="str">
        <f>'[1]25陳惠雯'!B4&amp;"~"&amp;'[1]25陳惠雯'!B11</f>
        <v>104/01/19~104/09/25</v>
      </c>
      <c r="D29" s="39">
        <v>9516000</v>
      </c>
      <c r="E29" s="26" t="s">
        <v>9176</v>
      </c>
      <c r="F29" s="24">
        <f>'[1]25陳惠雯'!C12</f>
        <v>9516000</v>
      </c>
      <c r="G29" s="26" t="s">
        <v>9177</v>
      </c>
      <c r="H29" s="42">
        <f>'[1]25陳惠雯(回)'!E69</f>
        <v>1273265</v>
      </c>
      <c r="I29" s="42">
        <f>'[1]25陳惠雯(回)'!E71</f>
        <v>1771756</v>
      </c>
      <c r="J29" s="24">
        <f>H29+I29</f>
        <v>3045021</v>
      </c>
      <c r="K29" s="40" t="s">
        <v>9178</v>
      </c>
      <c r="L29" s="24">
        <v>6470979</v>
      </c>
      <c r="M29" s="68"/>
      <c r="N29" s="40"/>
      <c r="O29" s="24">
        <f t="shared" si="0"/>
        <v>6470979</v>
      </c>
    </row>
    <row r="30" spans="1:15" ht="20.45" customHeight="1" thickBot="1">
      <c r="A30" s="240">
        <v>26</v>
      </c>
      <c r="B30" s="23" t="s">
        <v>9179</v>
      </c>
      <c r="C30" s="23" t="str">
        <f>'[1]26黃祥芬'!B4&amp;"~"&amp;'[1]26黃祥芬'!B8</f>
        <v>104/07/03~104/10/04</v>
      </c>
      <c r="D30" s="39">
        <v>3310000</v>
      </c>
      <c r="E30" s="26" t="s">
        <v>9180</v>
      </c>
      <c r="F30" s="24">
        <f>'[1]26黃祥芬'!C9</f>
        <v>3310000</v>
      </c>
      <c r="G30" s="26" t="s">
        <v>9181</v>
      </c>
      <c r="H30" s="42">
        <f>'[1]26黃祥芬(回)'!E50</f>
        <v>100000</v>
      </c>
      <c r="I30" s="42">
        <f>'[1]26黃祥芬(回)'!E51</f>
        <v>485485</v>
      </c>
      <c r="J30" s="24">
        <f>'[1]26黃祥芬(回)'!E49</f>
        <v>585485</v>
      </c>
      <c r="K30" s="40" t="s">
        <v>9182</v>
      </c>
      <c r="L30" s="24">
        <v>2724515</v>
      </c>
      <c r="M30" s="68">
        <v>1850000</v>
      </c>
      <c r="N30" s="26" t="s">
        <v>8807</v>
      </c>
      <c r="O30" s="24">
        <f t="shared" si="0"/>
        <v>874515</v>
      </c>
    </row>
    <row r="31" spans="1:15" ht="20.45" customHeight="1" thickBot="1">
      <c r="A31" s="240">
        <v>27</v>
      </c>
      <c r="B31" s="23" t="s">
        <v>9183</v>
      </c>
      <c r="C31" s="23" t="s">
        <v>9184</v>
      </c>
      <c r="D31" s="39">
        <v>47844500</v>
      </c>
      <c r="E31" s="26" t="s">
        <v>9185</v>
      </c>
      <c r="F31" s="24"/>
      <c r="G31" s="26"/>
      <c r="H31" s="42">
        <v>0</v>
      </c>
      <c r="I31" s="42">
        <v>0</v>
      </c>
      <c r="J31" s="24">
        <v>26434500</v>
      </c>
      <c r="K31" s="40" t="s">
        <v>9186</v>
      </c>
      <c r="L31" s="24">
        <v>21410000</v>
      </c>
      <c r="M31" s="68"/>
      <c r="N31" s="40"/>
      <c r="O31" s="24">
        <v>21410000</v>
      </c>
    </row>
    <row r="32" spans="1:15" ht="20.45" customHeight="1" thickBot="1">
      <c r="A32" s="240">
        <v>28</v>
      </c>
      <c r="B32" s="23" t="s">
        <v>9187</v>
      </c>
      <c r="C32" s="125" t="s">
        <v>9188</v>
      </c>
      <c r="D32" s="39">
        <v>28161500</v>
      </c>
      <c r="E32" s="26" t="s">
        <v>9189</v>
      </c>
      <c r="F32" s="24"/>
      <c r="G32" s="26"/>
      <c r="H32" s="42">
        <v>0</v>
      </c>
      <c r="I32" s="42">
        <v>0</v>
      </c>
      <c r="J32" s="24">
        <v>39210714</v>
      </c>
      <c r="K32" s="40" t="s">
        <v>9190</v>
      </c>
      <c r="L32" s="24">
        <v>0</v>
      </c>
      <c r="M32" s="68"/>
      <c r="N32" s="40"/>
      <c r="O32" s="24">
        <v>0</v>
      </c>
    </row>
    <row r="33" spans="1:15" ht="20.45" customHeight="1" thickBot="1">
      <c r="A33" s="240">
        <v>29</v>
      </c>
      <c r="B33" s="23" t="s">
        <v>9191</v>
      </c>
      <c r="C33" s="125" t="s">
        <v>9192</v>
      </c>
      <c r="D33" s="39">
        <v>29256500</v>
      </c>
      <c r="E33" s="26" t="s">
        <v>9193</v>
      </c>
      <c r="F33" s="24"/>
      <c r="G33" s="26"/>
      <c r="H33" s="42">
        <v>0</v>
      </c>
      <c r="I33" s="42">
        <v>0</v>
      </c>
      <c r="J33" s="24">
        <v>21725500</v>
      </c>
      <c r="K33" s="40" t="s">
        <v>9194</v>
      </c>
      <c r="L33" s="24">
        <v>7531000</v>
      </c>
      <c r="M33" s="68"/>
      <c r="N33" s="40"/>
      <c r="O33" s="24">
        <v>7531000</v>
      </c>
    </row>
    <row r="34" spans="1:15" ht="20.45" customHeight="1" thickBot="1">
      <c r="A34" s="240">
        <v>30</v>
      </c>
      <c r="B34" s="23" t="s">
        <v>9195</v>
      </c>
      <c r="C34" s="125" t="s">
        <v>9196</v>
      </c>
      <c r="D34" s="39">
        <v>10506140</v>
      </c>
      <c r="E34" s="26" t="s">
        <v>9197</v>
      </c>
      <c r="F34" s="24"/>
      <c r="G34" s="26"/>
      <c r="H34" s="42">
        <v>0</v>
      </c>
      <c r="I34" s="42">
        <v>0</v>
      </c>
      <c r="J34" s="24">
        <v>8095250</v>
      </c>
      <c r="K34" s="40" t="s">
        <v>9198</v>
      </c>
      <c r="L34" s="24">
        <v>2410890</v>
      </c>
      <c r="M34" s="68"/>
      <c r="N34" s="40"/>
      <c r="O34" s="24">
        <v>2410890</v>
      </c>
    </row>
    <row r="35" spans="1:15" ht="20.45" customHeight="1" thickBot="1">
      <c r="A35" s="240">
        <v>31</v>
      </c>
      <c r="B35" s="23" t="s">
        <v>9199</v>
      </c>
      <c r="C35" s="125" t="s">
        <v>9200</v>
      </c>
      <c r="D35" s="39">
        <v>4680000</v>
      </c>
      <c r="E35" s="26" t="s">
        <v>9201</v>
      </c>
      <c r="F35" s="24"/>
      <c r="G35" s="26"/>
      <c r="H35" s="42">
        <v>0</v>
      </c>
      <c r="I35" s="42">
        <v>0</v>
      </c>
      <c r="J35" s="24">
        <v>2080000</v>
      </c>
      <c r="K35" s="40" t="s">
        <v>9202</v>
      </c>
      <c r="L35" s="24">
        <v>2600000</v>
      </c>
      <c r="M35" s="68"/>
      <c r="N35" s="40"/>
      <c r="O35" s="24">
        <v>2600000</v>
      </c>
    </row>
    <row r="36" spans="1:15" ht="20.45" customHeight="1" thickBot="1">
      <c r="A36" s="240">
        <v>32</v>
      </c>
      <c r="B36" s="23" t="s">
        <v>9203</v>
      </c>
      <c r="C36" s="125" t="s">
        <v>9204</v>
      </c>
      <c r="D36" s="39">
        <v>47289000</v>
      </c>
      <c r="E36" s="26" t="s">
        <v>9205</v>
      </c>
      <c r="F36" s="24"/>
      <c r="G36" s="26"/>
      <c r="H36" s="42">
        <v>0</v>
      </c>
      <c r="I36" s="42">
        <v>0</v>
      </c>
      <c r="J36" s="24">
        <v>19115000</v>
      </c>
      <c r="K36" s="40" t="s">
        <v>9206</v>
      </c>
      <c r="L36" s="24">
        <v>28174000</v>
      </c>
      <c r="M36" s="68"/>
      <c r="N36" s="40"/>
      <c r="O36" s="24">
        <v>28174000</v>
      </c>
    </row>
    <row r="37" spans="1:15" ht="20.45" customHeight="1" thickBot="1">
      <c r="A37" s="240">
        <v>33</v>
      </c>
      <c r="B37" s="23" t="s">
        <v>9207</v>
      </c>
      <c r="C37" s="125" t="s">
        <v>9208</v>
      </c>
      <c r="D37" s="39">
        <v>1850000</v>
      </c>
      <c r="E37" s="26" t="s">
        <v>9209</v>
      </c>
      <c r="F37" s="24"/>
      <c r="G37" s="26"/>
      <c r="H37" s="42">
        <v>0</v>
      </c>
      <c r="I37" s="42">
        <v>0</v>
      </c>
      <c r="J37" s="24">
        <v>797000</v>
      </c>
      <c r="K37" s="40" t="s">
        <v>9210</v>
      </c>
      <c r="L37" s="24">
        <v>1053000</v>
      </c>
      <c r="M37" s="68"/>
      <c r="N37" s="40"/>
      <c r="O37" s="24">
        <v>1053000</v>
      </c>
    </row>
    <row r="38" spans="1:15" ht="20.45" customHeight="1" thickBot="1">
      <c r="A38" s="240">
        <v>34</v>
      </c>
      <c r="B38" s="23" t="s">
        <v>9211</v>
      </c>
      <c r="C38" s="125" t="s">
        <v>9212</v>
      </c>
      <c r="D38" s="39">
        <v>868000</v>
      </c>
      <c r="E38" s="26" t="s">
        <v>9213</v>
      </c>
      <c r="F38" s="24"/>
      <c r="G38" s="26"/>
      <c r="H38" s="42">
        <v>0</v>
      </c>
      <c r="I38" s="42">
        <v>0</v>
      </c>
      <c r="J38" s="24">
        <v>489000</v>
      </c>
      <c r="K38" s="40" t="s">
        <v>9214</v>
      </c>
      <c r="L38" s="24">
        <v>379000</v>
      </c>
      <c r="M38" s="68"/>
      <c r="N38" s="40"/>
      <c r="O38" s="24">
        <v>379000</v>
      </c>
    </row>
    <row r="39" spans="1:15" ht="20.45" customHeight="1" thickBot="1">
      <c r="A39" s="240">
        <v>35</v>
      </c>
      <c r="B39" s="23" t="s">
        <v>9452</v>
      </c>
      <c r="C39" s="125" t="s">
        <v>9215</v>
      </c>
      <c r="D39" s="39">
        <v>7431000</v>
      </c>
      <c r="E39" s="26" t="s">
        <v>9216</v>
      </c>
      <c r="F39" s="24"/>
      <c r="G39" s="26"/>
      <c r="H39" s="42">
        <v>0</v>
      </c>
      <c r="I39" s="42">
        <v>0</v>
      </c>
      <c r="J39" s="24">
        <v>2773108</v>
      </c>
      <c r="K39" s="40" t="s">
        <v>9217</v>
      </c>
      <c r="L39" s="24">
        <v>4657892</v>
      </c>
      <c r="M39" s="68"/>
      <c r="N39" s="40"/>
      <c r="O39" s="24">
        <v>4657892</v>
      </c>
    </row>
    <row r="40" spans="1:15" ht="20.45" customHeight="1" thickBot="1">
      <c r="A40" s="240">
        <v>36</v>
      </c>
      <c r="B40" s="23" t="s">
        <v>9453</v>
      </c>
      <c r="C40" s="125" t="s">
        <v>9218</v>
      </c>
      <c r="D40" s="39">
        <v>33397500</v>
      </c>
      <c r="E40" s="26" t="s">
        <v>9219</v>
      </c>
      <c r="F40" s="24"/>
      <c r="G40" s="26"/>
      <c r="H40" s="42">
        <v>0</v>
      </c>
      <c r="I40" s="42">
        <v>0</v>
      </c>
      <c r="J40" s="24">
        <v>13771500</v>
      </c>
      <c r="K40" s="40" t="s">
        <v>9220</v>
      </c>
      <c r="L40" s="24">
        <v>19626000</v>
      </c>
      <c r="M40" s="68"/>
      <c r="N40" s="40"/>
      <c r="O40" s="24">
        <v>19626000</v>
      </c>
    </row>
    <row r="41" spans="1:15" ht="20.45" customHeight="1" thickBot="1">
      <c r="A41" s="240">
        <v>37</v>
      </c>
      <c r="B41" s="23" t="s">
        <v>9221</v>
      </c>
      <c r="C41" s="125" t="s">
        <v>9222</v>
      </c>
      <c r="D41" s="39">
        <v>23662000</v>
      </c>
      <c r="E41" s="26" t="s">
        <v>9223</v>
      </c>
      <c r="F41" s="24"/>
      <c r="G41" s="26"/>
      <c r="H41" s="42">
        <v>0</v>
      </c>
      <c r="I41" s="42">
        <v>0</v>
      </c>
      <c r="J41" s="24">
        <v>15742500</v>
      </c>
      <c r="K41" s="40" t="s">
        <v>9224</v>
      </c>
      <c r="L41" s="24">
        <v>7919500</v>
      </c>
      <c r="M41" s="68"/>
      <c r="N41" s="40"/>
      <c r="O41" s="24">
        <v>7919500</v>
      </c>
    </row>
    <row r="42" spans="1:15" ht="20.45" customHeight="1" thickBot="1">
      <c r="A42" s="240">
        <v>38</v>
      </c>
      <c r="B42" s="23" t="s">
        <v>9225</v>
      </c>
      <c r="C42" s="125" t="s">
        <v>9226</v>
      </c>
      <c r="D42" s="39">
        <v>3600000</v>
      </c>
      <c r="E42" s="26" t="s">
        <v>9227</v>
      </c>
      <c r="F42" s="24"/>
      <c r="G42" s="26"/>
      <c r="H42" s="42">
        <v>0</v>
      </c>
      <c r="I42" s="42">
        <v>0</v>
      </c>
      <c r="J42" s="24">
        <v>981000</v>
      </c>
      <c r="K42" s="40" t="s">
        <v>9228</v>
      </c>
      <c r="L42" s="24">
        <v>2619000</v>
      </c>
      <c r="M42" s="68"/>
      <c r="N42" s="40"/>
      <c r="O42" s="24">
        <v>2619000</v>
      </c>
    </row>
    <row r="43" spans="1:15" ht="20.45" customHeight="1" thickBot="1">
      <c r="A43" s="240">
        <v>39</v>
      </c>
      <c r="B43" s="23" t="s">
        <v>9229</v>
      </c>
      <c r="C43" s="125" t="s">
        <v>9230</v>
      </c>
      <c r="D43" s="39">
        <v>2030000</v>
      </c>
      <c r="E43" s="26" t="s">
        <v>9231</v>
      </c>
      <c r="F43" s="24"/>
      <c r="G43" s="26"/>
      <c r="H43" s="42">
        <v>0</v>
      </c>
      <c r="I43" s="42">
        <v>0</v>
      </c>
      <c r="J43" s="24">
        <v>540000</v>
      </c>
      <c r="K43" s="40" t="s">
        <v>9232</v>
      </c>
      <c r="L43" s="24">
        <v>1490000</v>
      </c>
      <c r="M43" s="68"/>
      <c r="N43" s="40"/>
      <c r="O43" s="24">
        <v>1490000</v>
      </c>
    </row>
    <row r="44" spans="1:15" ht="20.45" customHeight="1" thickBot="1">
      <c r="A44" s="240">
        <v>40</v>
      </c>
      <c r="B44" s="23" t="s">
        <v>9233</v>
      </c>
      <c r="C44" s="125" t="s">
        <v>9234</v>
      </c>
      <c r="D44" s="39">
        <v>5000000</v>
      </c>
      <c r="E44" s="26" t="s">
        <v>9235</v>
      </c>
      <c r="F44" s="24"/>
      <c r="G44" s="26"/>
      <c r="H44" s="42">
        <v>0</v>
      </c>
      <c r="I44" s="42">
        <v>0</v>
      </c>
      <c r="J44" s="24">
        <v>5357000</v>
      </c>
      <c r="K44" s="40" t="s">
        <v>9236</v>
      </c>
      <c r="L44" s="24">
        <v>0</v>
      </c>
      <c r="M44" s="68"/>
      <c r="N44" s="40"/>
      <c r="O44" s="24">
        <v>0</v>
      </c>
    </row>
    <row r="45" spans="1:15" ht="20.45" customHeight="1" thickBot="1">
      <c r="A45" s="240">
        <v>41</v>
      </c>
      <c r="B45" s="23" t="s">
        <v>9237</v>
      </c>
      <c r="C45" s="125" t="s">
        <v>9238</v>
      </c>
      <c r="D45" s="39">
        <v>4500000</v>
      </c>
      <c r="E45" s="26" t="s">
        <v>9239</v>
      </c>
      <c r="F45" s="24"/>
      <c r="G45" s="26"/>
      <c r="H45" s="42">
        <v>0</v>
      </c>
      <c r="I45" s="42">
        <v>0</v>
      </c>
      <c r="J45" s="24">
        <v>2801500</v>
      </c>
      <c r="K45" s="40" t="s">
        <v>9240</v>
      </c>
      <c r="L45" s="24">
        <v>1698500</v>
      </c>
      <c r="M45" s="68"/>
      <c r="N45" s="40"/>
      <c r="O45" s="24">
        <v>1698500</v>
      </c>
    </row>
    <row r="46" spans="1:15" ht="17.25" thickBot="1">
      <c r="A46" s="240"/>
      <c r="B46" s="240" t="s">
        <v>9241</v>
      </c>
      <c r="C46" s="240"/>
      <c r="D46" s="24">
        <f>SUM(D5:D45)</f>
        <v>712057940</v>
      </c>
      <c r="E46" s="240"/>
      <c r="F46" s="24">
        <f>SUM(F16:F30)</f>
        <v>164402750</v>
      </c>
      <c r="G46" s="240"/>
      <c r="H46" s="24">
        <f>SUM(H5:H45)</f>
        <v>183145543</v>
      </c>
      <c r="I46" s="24">
        <f>SUM(I5:I45)</f>
        <v>207768821</v>
      </c>
      <c r="J46" s="24">
        <f>SUM(J5:J45)</f>
        <v>550827936</v>
      </c>
      <c r="K46" s="24"/>
      <c r="L46" s="24">
        <f>SUM(L5:L45)</f>
        <v>238052990</v>
      </c>
      <c r="M46" s="42">
        <f>SUM(M5:M30)</f>
        <v>10690000</v>
      </c>
      <c r="N46" s="241"/>
      <c r="O46" s="24">
        <f>SUM(O5:O45)</f>
        <v>227835298</v>
      </c>
    </row>
    <row r="47" spans="1:15" ht="115.5" customHeight="1">
      <c r="A47" s="520" t="s">
        <v>9451</v>
      </c>
      <c r="B47" s="521"/>
      <c r="C47" s="521"/>
      <c r="D47" s="521"/>
      <c r="E47" s="521"/>
      <c r="F47" s="521"/>
      <c r="G47" s="521"/>
      <c r="H47" s="521"/>
      <c r="I47" s="521"/>
      <c r="J47" s="521"/>
      <c r="K47" s="521"/>
      <c r="L47" s="521"/>
      <c r="M47" s="521"/>
      <c r="N47" s="521"/>
      <c r="O47" s="521"/>
    </row>
  </sheetData>
  <mergeCells count="19">
    <mergeCell ref="C2:C4"/>
    <mergeCell ref="D2:E2"/>
    <mergeCell ref="H2:K2"/>
    <mergeCell ref="L2:L4"/>
    <mergeCell ref="A47:O47"/>
    <mergeCell ref="M3:M4"/>
    <mergeCell ref="N3:N4"/>
    <mergeCell ref="M2:N2"/>
    <mergeCell ref="O2:O4"/>
    <mergeCell ref="D3:D4"/>
    <mergeCell ref="E3:E4"/>
    <mergeCell ref="F3:F4"/>
    <mergeCell ref="G3:G4"/>
    <mergeCell ref="H3:H4"/>
    <mergeCell ref="I3:I4"/>
    <mergeCell ref="J3:J4"/>
    <mergeCell ref="K3:K4"/>
    <mergeCell ref="A2:A4"/>
    <mergeCell ref="B2:B4"/>
  </mergeCells>
  <phoneticPr fontId="2" type="noConversion"/>
  <printOptions horizontalCentered="1"/>
  <pageMargins left="0.51181102362204722" right="0.51181102362204722" top="0.55118110236220474" bottom="0.55118110236220474" header="0.31496062992125984" footer="0.31496062992125984"/>
  <pageSetup paperSize="9" scale="67" fitToHeight="2"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zoomScale="90" zoomScaleNormal="90" workbookViewId="0">
      <pane xSplit="2" ySplit="4" topLeftCell="C5" activePane="bottomRight" state="frozen"/>
      <selection pane="topRight" activeCell="C1" sqref="C1"/>
      <selection pane="bottomLeft" activeCell="A5" sqref="A5"/>
      <selection pane="bottomRight" activeCell="C17" sqref="C17"/>
    </sheetView>
  </sheetViews>
  <sheetFormatPr defaultColWidth="8.875" defaultRowHeight="16.5"/>
  <cols>
    <col min="1" max="1" width="6" style="9" bestFit="1" customWidth="1"/>
    <col min="2" max="2" width="27.875" style="8" customWidth="1"/>
    <col min="3" max="3" width="25.375" style="8" customWidth="1"/>
    <col min="4" max="4" width="19.5" style="129" customWidth="1"/>
    <col min="5" max="5" width="29" style="9" customWidth="1"/>
    <col min="6" max="6" width="28.625" style="8" hidden="1" customWidth="1"/>
    <col min="7" max="7" width="10.5" style="9" hidden="1" customWidth="1"/>
    <col min="8" max="8" width="55.5" style="8" customWidth="1"/>
    <col min="9" max="16384" width="8.875" style="8"/>
  </cols>
  <sheetData>
    <row r="1" spans="1:8" ht="19.5">
      <c r="A1" s="41" t="s">
        <v>3944</v>
      </c>
    </row>
    <row r="2" spans="1:8">
      <c r="A2" s="538" t="s">
        <v>9242</v>
      </c>
      <c r="B2" s="538" t="s">
        <v>3703</v>
      </c>
      <c r="C2" s="538" t="s">
        <v>2989</v>
      </c>
      <c r="D2" s="538" t="s">
        <v>3939</v>
      </c>
      <c r="E2" s="538"/>
      <c r="F2" s="390" t="s">
        <v>3877</v>
      </c>
      <c r="G2" s="390"/>
      <c r="H2" s="541" t="s">
        <v>166</v>
      </c>
    </row>
    <row r="3" spans="1:8" s="9" customFormat="1">
      <c r="A3" s="538"/>
      <c r="B3" s="538"/>
      <c r="C3" s="538"/>
      <c r="D3" s="542" t="s">
        <v>3940</v>
      </c>
      <c r="E3" s="538" t="s">
        <v>9243</v>
      </c>
      <c r="F3" s="541" t="s">
        <v>3878</v>
      </c>
      <c r="G3" s="538" t="s">
        <v>9244</v>
      </c>
      <c r="H3" s="541"/>
    </row>
    <row r="4" spans="1:8" s="9" customFormat="1">
      <c r="A4" s="538"/>
      <c r="B4" s="538"/>
      <c r="C4" s="538"/>
      <c r="D4" s="542"/>
      <c r="E4" s="538"/>
      <c r="F4" s="541"/>
      <c r="G4" s="538"/>
      <c r="H4" s="541"/>
    </row>
    <row r="5" spans="1:8" s="9" customFormat="1">
      <c r="A5" s="384">
        <v>1</v>
      </c>
      <c r="B5" s="391" t="s">
        <v>8810</v>
      </c>
      <c r="C5" s="391" t="s">
        <v>8811</v>
      </c>
      <c r="D5" s="392">
        <v>94245000</v>
      </c>
      <c r="E5" s="384" t="s">
        <v>8812</v>
      </c>
      <c r="F5" s="393"/>
      <c r="G5" s="384"/>
      <c r="H5" s="393"/>
    </row>
    <row r="6" spans="1:8">
      <c r="A6" s="384">
        <v>2</v>
      </c>
      <c r="B6" s="389" t="s">
        <v>9245</v>
      </c>
      <c r="C6" s="389" t="str">
        <f>'[1]7楊阿粉'!B4&amp;"~"&amp;'[1]7楊阿粉'!B17</f>
        <v>101/08/03~104/02/13</v>
      </c>
      <c r="D6" s="394">
        <v>10563000</v>
      </c>
      <c r="E6" s="395" t="s">
        <v>9246</v>
      </c>
      <c r="F6" s="396">
        <f>'[1]7楊阿粉'!C18</f>
        <v>10563000</v>
      </c>
      <c r="G6" s="395" t="s">
        <v>2033</v>
      </c>
      <c r="H6" s="396" t="s">
        <v>8827</v>
      </c>
    </row>
    <row r="7" spans="1:8">
      <c r="A7" s="384">
        <v>3</v>
      </c>
      <c r="B7" s="389" t="s">
        <v>9247</v>
      </c>
      <c r="C7" s="389" t="str">
        <f>'[1]9余秀餘'!B4&amp;"~"&amp;'[1]9余秀餘'!B21</f>
        <v>102/06/03~103/08/07</v>
      </c>
      <c r="D7" s="394">
        <v>5973550</v>
      </c>
      <c r="E7" s="395" t="s">
        <v>2035</v>
      </c>
      <c r="F7" s="396">
        <f>'[1]9余秀餘'!C22</f>
        <v>5973550</v>
      </c>
      <c r="G7" s="395" t="s">
        <v>9248</v>
      </c>
      <c r="H7" s="396" t="s">
        <v>9249</v>
      </c>
    </row>
    <row r="8" spans="1:8">
      <c r="A8" s="384">
        <v>4</v>
      </c>
      <c r="B8" s="389" t="s">
        <v>9250</v>
      </c>
      <c r="C8" s="389" t="str">
        <f>'[1]10孫鳳雲'!B4&amp;"~"&amp;'[1]10孫鳳雲'!B9</f>
        <v>102/08/01~102/11/04</v>
      </c>
      <c r="D8" s="394">
        <v>8525000</v>
      </c>
      <c r="E8" s="395" t="s">
        <v>9251</v>
      </c>
      <c r="F8" s="396">
        <f>'[1]10孫鳳雲'!C10</f>
        <v>8525000</v>
      </c>
      <c r="G8" s="395" t="s">
        <v>9252</v>
      </c>
      <c r="H8" s="396" t="s">
        <v>8826</v>
      </c>
    </row>
    <row r="9" spans="1:8">
      <c r="A9" s="384">
        <v>5</v>
      </c>
      <c r="B9" s="389" t="s">
        <v>9253</v>
      </c>
      <c r="C9" s="389" t="str">
        <f>'[1]12林秀鴻'!B4&amp;"~"&amp;'[1]12林秀鴻'!B32</f>
        <v>102/10/11~103/02/26</v>
      </c>
      <c r="D9" s="394">
        <v>4944250</v>
      </c>
      <c r="E9" s="395" t="s">
        <v>9254</v>
      </c>
      <c r="F9" s="396">
        <f>'[1]12林秀鴻'!C33</f>
        <v>4944250</v>
      </c>
      <c r="G9" s="395" t="s">
        <v>9255</v>
      </c>
      <c r="H9" s="396" t="s">
        <v>8826</v>
      </c>
    </row>
    <row r="10" spans="1:8">
      <c r="A10" s="384">
        <v>6</v>
      </c>
      <c r="B10" s="389" t="s">
        <v>9256</v>
      </c>
      <c r="C10" s="389" t="str">
        <f>'[1]13林金盆'!B4&amp;"~"&amp;'[1]13林金盆'!B11</f>
        <v>102/12/02~103/01/27</v>
      </c>
      <c r="D10" s="394">
        <f>6285000</f>
        <v>6285000</v>
      </c>
      <c r="E10" s="395" t="s">
        <v>9257</v>
      </c>
      <c r="F10" s="396">
        <f>'[1]13林金盆'!C12</f>
        <v>6285000</v>
      </c>
      <c r="G10" s="395" t="s">
        <v>9258</v>
      </c>
      <c r="H10" s="396" t="s">
        <v>8826</v>
      </c>
    </row>
    <row r="11" spans="1:8">
      <c r="A11" s="384">
        <v>7</v>
      </c>
      <c r="B11" s="389" t="s">
        <v>9259</v>
      </c>
      <c r="C11" s="389" t="str">
        <f>'[1]14陳謝蘭芳'!B4&amp;"~"&amp;'[1]14陳謝蘭芳'!B35</f>
        <v>102/12/13~104/03/02</v>
      </c>
      <c r="D11" s="394">
        <v>9342000</v>
      </c>
      <c r="E11" s="395" t="s">
        <v>9260</v>
      </c>
      <c r="F11" s="396">
        <f>'[1]14陳謝蘭芳'!C36</f>
        <v>9342000</v>
      </c>
      <c r="G11" s="395" t="s">
        <v>9261</v>
      </c>
      <c r="H11" s="396" t="s">
        <v>8826</v>
      </c>
    </row>
    <row r="12" spans="1:8">
      <c r="A12" s="384">
        <v>8</v>
      </c>
      <c r="B12" s="389" t="s">
        <v>9262</v>
      </c>
      <c r="C12" s="389" t="str">
        <f>'[1]15何慧君'!B4&amp;"~"&amp;'[1]15何慧君'!B194</f>
        <v>103/03/17~104/12/10</v>
      </c>
      <c r="D12" s="394">
        <v>57308500</v>
      </c>
      <c r="E12" s="395" t="s">
        <v>9263</v>
      </c>
      <c r="F12" s="396">
        <f>'[1]15何慧君'!C195</f>
        <v>57308500</v>
      </c>
      <c r="G12" s="395" t="s">
        <v>9264</v>
      </c>
      <c r="H12" s="396" t="s">
        <v>8826</v>
      </c>
    </row>
    <row r="13" spans="1:8">
      <c r="A13" s="384">
        <v>9</v>
      </c>
      <c r="B13" s="389" t="s">
        <v>9265</v>
      </c>
      <c r="C13" s="389" t="str">
        <f>'[1]16張雅芸'!B4&amp;"~"&amp;'[1]16張雅芸'!B46</f>
        <v>103/06/10~104/11/29</v>
      </c>
      <c r="D13" s="394">
        <v>22725500</v>
      </c>
      <c r="E13" s="395" t="s">
        <v>9266</v>
      </c>
      <c r="F13" s="396">
        <f>'[1]16張雅芸'!C47</f>
        <v>22725500</v>
      </c>
      <c r="G13" s="395" t="s">
        <v>9267</v>
      </c>
      <c r="H13" s="396" t="s">
        <v>8826</v>
      </c>
    </row>
    <row r="14" spans="1:8">
      <c r="A14" s="384">
        <v>10</v>
      </c>
      <c r="B14" s="389" t="s">
        <v>9268</v>
      </c>
      <c r="C14" s="389" t="str">
        <f>'[1]17蕭翔仁'!B4&amp;"~"&amp;'[1]17蕭翔仁'!B8</f>
        <v>103/07/02~104/03/02</v>
      </c>
      <c r="D14" s="394">
        <v>1667000</v>
      </c>
      <c r="E14" s="395" t="s">
        <v>9269</v>
      </c>
      <c r="F14" s="396">
        <f>'[1]17蕭翔仁'!C9</f>
        <v>1667000</v>
      </c>
      <c r="G14" s="395" t="s">
        <v>9270</v>
      </c>
      <c r="H14" s="396" t="s">
        <v>8826</v>
      </c>
    </row>
    <row r="15" spans="1:8">
      <c r="A15" s="384">
        <v>11</v>
      </c>
      <c r="B15" s="389" t="s">
        <v>9271</v>
      </c>
      <c r="C15" s="389" t="str">
        <f>'[1]18劉素華'!B4&amp;"~"&amp;'[1]18劉素華'!B10</f>
        <v>103/08/06~104/01/13</v>
      </c>
      <c r="D15" s="394">
        <v>4308000</v>
      </c>
      <c r="E15" s="395" t="s">
        <v>9272</v>
      </c>
      <c r="F15" s="396">
        <f>'[1]18劉素華'!C11</f>
        <v>4308000</v>
      </c>
      <c r="G15" s="395" t="s">
        <v>9273</v>
      </c>
      <c r="H15" s="396" t="s">
        <v>9274</v>
      </c>
    </row>
    <row r="16" spans="1:8">
      <c r="A16" s="384">
        <v>12</v>
      </c>
      <c r="B16" s="389" t="s">
        <v>9275</v>
      </c>
      <c r="C16" s="389" t="str">
        <f>'[1]19朱慧泳'!B4&amp;"~"&amp;'[1]19朱慧泳'!B5</f>
        <v>103/08/14~103/08/19</v>
      </c>
      <c r="D16" s="394">
        <v>1756000</v>
      </c>
      <c r="E16" s="395" t="s">
        <v>9276</v>
      </c>
      <c r="F16" s="396">
        <f>'[1]19朱慧泳'!C6</f>
        <v>1756000</v>
      </c>
      <c r="G16" s="395" t="s">
        <v>9277</v>
      </c>
      <c r="H16" s="396" t="s">
        <v>8826</v>
      </c>
    </row>
    <row r="17" spans="1:8">
      <c r="A17" s="384">
        <v>13</v>
      </c>
      <c r="B17" s="389" t="s">
        <v>9278</v>
      </c>
      <c r="C17" s="389" t="str">
        <f>'[1]20林淑玲'!B4&amp;"~"&amp;'[1]20林淑玲'!B20</f>
        <v>103/09/30~104/06/08</v>
      </c>
      <c r="D17" s="394">
        <v>7689500</v>
      </c>
      <c r="E17" s="395" t="s">
        <v>9279</v>
      </c>
      <c r="F17" s="396">
        <f>'[1]20林淑玲'!C21</f>
        <v>7689500</v>
      </c>
      <c r="G17" s="395" t="s">
        <v>9280</v>
      </c>
      <c r="H17" s="396" t="s">
        <v>9249</v>
      </c>
    </row>
    <row r="18" spans="1:8">
      <c r="A18" s="384">
        <v>14</v>
      </c>
      <c r="B18" s="389" t="s">
        <v>9281</v>
      </c>
      <c r="C18" s="389" t="str">
        <f>'[1]21林淑萍'!B4&amp;"~"&amp;'[1]21林淑萍'!B23</f>
        <v>103/10/01~104/05/22</v>
      </c>
      <c r="D18" s="394">
        <v>8731000</v>
      </c>
      <c r="E18" s="395" t="s">
        <v>9282</v>
      </c>
      <c r="F18" s="396">
        <f>'[1]21林淑萍'!C24</f>
        <v>8731000</v>
      </c>
      <c r="G18" s="395" t="s">
        <v>9283</v>
      </c>
      <c r="H18" s="396" t="s">
        <v>8826</v>
      </c>
    </row>
    <row r="19" spans="1:8">
      <c r="A19" s="384">
        <v>15</v>
      </c>
      <c r="B19" s="389" t="s">
        <v>9284</v>
      </c>
      <c r="C19" s="389" t="str">
        <f>'[1]22林雅琪'!B4&amp;"~"&amp;'[1]22林雅琪'!B13</f>
        <v>103/10/15~104/04/28</v>
      </c>
      <c r="D19" s="394">
        <v>3538000</v>
      </c>
      <c r="E19" s="395" t="s">
        <v>9285</v>
      </c>
      <c r="F19" s="396">
        <f>'[1]22林雅琪'!C14</f>
        <v>3538000</v>
      </c>
      <c r="G19" s="395" t="s">
        <v>9286</v>
      </c>
      <c r="H19" s="396" t="s">
        <v>9287</v>
      </c>
    </row>
    <row r="20" spans="1:8" ht="33">
      <c r="A20" s="384">
        <v>16</v>
      </c>
      <c r="B20" s="389" t="s">
        <v>9288</v>
      </c>
      <c r="C20" s="389" t="str">
        <f>'[1]25陳惠雯'!B4&amp;"~"&amp;'[1]25陳惠雯'!B11</f>
        <v>104/01/19~104/09/25</v>
      </c>
      <c r="D20" s="394">
        <v>8576000</v>
      </c>
      <c r="E20" s="397" t="s">
        <v>9289</v>
      </c>
      <c r="F20" s="396">
        <f>'[1]25陳惠雯'!C12</f>
        <v>9516000</v>
      </c>
      <c r="G20" s="395" t="s">
        <v>9290</v>
      </c>
      <c r="H20" s="398" t="s">
        <v>8826</v>
      </c>
    </row>
    <row r="21" spans="1:8">
      <c r="A21" s="384">
        <v>17</v>
      </c>
      <c r="B21" s="389" t="s">
        <v>9291</v>
      </c>
      <c r="C21" s="389" t="s">
        <v>9292</v>
      </c>
      <c r="D21" s="394">
        <v>29256500</v>
      </c>
      <c r="E21" s="397" t="s">
        <v>9293</v>
      </c>
      <c r="F21" s="396"/>
      <c r="G21" s="395"/>
      <c r="H21" s="398" t="s">
        <v>8826</v>
      </c>
    </row>
    <row r="22" spans="1:8">
      <c r="A22" s="384">
        <v>18</v>
      </c>
      <c r="B22" s="389" t="s">
        <v>9294</v>
      </c>
      <c r="C22" s="389" t="s">
        <v>9295</v>
      </c>
      <c r="D22" s="394">
        <v>47289000</v>
      </c>
      <c r="E22" s="397" t="s">
        <v>9296</v>
      </c>
      <c r="F22" s="396"/>
      <c r="G22" s="395"/>
      <c r="H22" s="398" t="s">
        <v>8826</v>
      </c>
    </row>
    <row r="23" spans="1:8">
      <c r="A23" s="384">
        <v>19</v>
      </c>
      <c r="B23" s="389" t="s">
        <v>9297</v>
      </c>
      <c r="C23" s="389" t="s">
        <v>9298</v>
      </c>
      <c r="D23" s="394">
        <v>7431000</v>
      </c>
      <c r="E23" s="397" t="s">
        <v>9299</v>
      </c>
      <c r="F23" s="396"/>
      <c r="G23" s="395"/>
      <c r="H23" s="398"/>
    </row>
    <row r="24" spans="1:8">
      <c r="A24" s="384">
        <v>20</v>
      </c>
      <c r="B24" s="389" t="s">
        <v>9300</v>
      </c>
      <c r="C24" s="389" t="s">
        <v>9301</v>
      </c>
      <c r="D24" s="394">
        <v>33397500</v>
      </c>
      <c r="E24" s="397" t="s">
        <v>9302</v>
      </c>
      <c r="F24" s="396"/>
      <c r="G24" s="395"/>
      <c r="H24" s="398" t="s">
        <v>9303</v>
      </c>
    </row>
    <row r="25" spans="1:8">
      <c r="A25" s="384">
        <v>21</v>
      </c>
      <c r="B25" s="389" t="s">
        <v>9304</v>
      </c>
      <c r="C25" s="389" t="s">
        <v>9305</v>
      </c>
      <c r="D25" s="394">
        <v>23662000</v>
      </c>
      <c r="E25" s="397" t="s">
        <v>9306</v>
      </c>
      <c r="F25" s="396"/>
      <c r="G25" s="395"/>
      <c r="H25" s="398" t="s">
        <v>9307</v>
      </c>
    </row>
    <row r="26" spans="1:8">
      <c r="A26" s="384">
        <v>22</v>
      </c>
      <c r="B26" s="389" t="s">
        <v>9308</v>
      </c>
      <c r="C26" s="389" t="s">
        <v>9309</v>
      </c>
      <c r="D26" s="394">
        <v>3600000</v>
      </c>
      <c r="E26" s="397" t="s">
        <v>9310</v>
      </c>
      <c r="F26" s="396"/>
      <c r="G26" s="395"/>
      <c r="H26" s="398"/>
    </row>
    <row r="27" spans="1:8">
      <c r="A27" s="538" t="s">
        <v>9311</v>
      </c>
      <c r="B27" s="538"/>
      <c r="C27" s="384"/>
      <c r="D27" s="128">
        <f>SUM(D5:D26)</f>
        <v>400813300</v>
      </c>
      <c r="E27" s="384"/>
      <c r="F27" s="396">
        <f>SUM(F9:F20)</f>
        <v>137810750</v>
      </c>
      <c r="G27" s="384"/>
      <c r="H27" s="396"/>
    </row>
    <row r="28" spans="1:8" ht="37.9" customHeight="1">
      <c r="A28" s="539" t="s">
        <v>9454</v>
      </c>
      <c r="B28" s="539"/>
      <c r="C28" s="539"/>
      <c r="D28" s="539"/>
      <c r="E28" s="539"/>
      <c r="F28" s="539"/>
      <c r="G28" s="539"/>
      <c r="H28" s="539"/>
    </row>
    <row r="29" spans="1:8">
      <c r="B29" s="540"/>
      <c r="C29" s="540"/>
      <c r="D29" s="540"/>
      <c r="E29" s="540"/>
      <c r="F29" s="540"/>
      <c r="G29" s="540"/>
      <c r="H29" s="540"/>
    </row>
  </sheetData>
  <mergeCells count="12">
    <mergeCell ref="A27:B27"/>
    <mergeCell ref="A28:H28"/>
    <mergeCell ref="B29:H29"/>
    <mergeCell ref="A2:A4"/>
    <mergeCell ref="B2:B4"/>
    <mergeCell ref="C2:C4"/>
    <mergeCell ref="D2:E2"/>
    <mergeCell ref="H2:H4"/>
    <mergeCell ref="D3:D4"/>
    <mergeCell ref="E3:E4"/>
    <mergeCell ref="F3:F4"/>
    <mergeCell ref="G3:G4"/>
  </mergeCells>
  <phoneticPr fontId="2" type="noConversion"/>
  <printOptions horizontalCentered="1"/>
  <pageMargins left="0.51181102362204722" right="0.51181102362204722" top="0.55118110236220474" bottom="0.55118110236220474" header="0.31496062992125984" footer="0.31496062992125984"/>
  <pageSetup paperSize="9" scale="83" fitToHeight="0"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4"/>
  <sheetViews>
    <sheetView workbookViewId="0">
      <selection activeCell="K10" sqref="K10"/>
    </sheetView>
  </sheetViews>
  <sheetFormatPr defaultColWidth="9" defaultRowHeight="16.5"/>
  <cols>
    <col min="1" max="1" width="9" style="8"/>
    <col min="2" max="2" width="12.375" style="8" customWidth="1"/>
    <col min="3" max="3" width="18" style="8" customWidth="1"/>
    <col min="4" max="4" width="24.625" style="8" customWidth="1"/>
    <col min="5" max="5" width="29.25" style="8" customWidth="1"/>
    <col min="6" max="6" width="25.5" style="8" customWidth="1"/>
    <col min="7" max="16384" width="9" style="8"/>
  </cols>
  <sheetData>
    <row r="1" spans="1:6" ht="19.5">
      <c r="A1" s="543" t="s">
        <v>9312</v>
      </c>
      <c r="B1" s="543"/>
      <c r="C1" s="543"/>
      <c r="D1" s="543"/>
      <c r="E1" s="543"/>
      <c r="F1" s="408"/>
    </row>
    <row r="2" spans="1:6" ht="5.25" customHeight="1">
      <c r="A2" s="127"/>
      <c r="B2" s="127"/>
      <c r="D2" s="129"/>
      <c r="E2" s="9"/>
      <c r="F2" s="408"/>
    </row>
    <row r="3" spans="1:6" ht="28.9" customHeight="1">
      <c r="A3" s="384" t="s">
        <v>1757</v>
      </c>
      <c r="B3" s="126" t="s">
        <v>9313</v>
      </c>
      <c r="C3" s="126" t="s">
        <v>9314</v>
      </c>
      <c r="D3" s="128" t="s">
        <v>9315</v>
      </c>
      <c r="E3" s="384" t="s">
        <v>9316</v>
      </c>
      <c r="F3" s="385" t="s">
        <v>9317</v>
      </c>
    </row>
    <row r="4" spans="1:6" ht="33">
      <c r="A4" s="384">
        <v>1</v>
      </c>
      <c r="B4" s="126" t="s">
        <v>9318</v>
      </c>
      <c r="C4" s="126" t="s">
        <v>9319</v>
      </c>
      <c r="D4" s="128">
        <v>1532986</v>
      </c>
      <c r="E4" s="386" t="s">
        <v>9320</v>
      </c>
      <c r="F4" s="385">
        <v>3832465</v>
      </c>
    </row>
    <row r="5" spans="1:6" ht="45" customHeight="1">
      <c r="A5" s="384">
        <v>2</v>
      </c>
      <c r="B5" s="126" t="s">
        <v>9321</v>
      </c>
      <c r="C5" s="126" t="s">
        <v>8816</v>
      </c>
      <c r="D5" s="128">
        <v>2231763</v>
      </c>
      <c r="E5" s="387" t="s">
        <v>9322</v>
      </c>
      <c r="F5" s="385">
        <v>5569348</v>
      </c>
    </row>
    <row r="6" spans="1:6" ht="44.45" customHeight="1">
      <c r="A6" s="384">
        <v>3</v>
      </c>
      <c r="B6" s="126" t="s">
        <v>9323</v>
      </c>
      <c r="C6" s="126" t="s">
        <v>9324</v>
      </c>
      <c r="D6" s="128">
        <v>293200</v>
      </c>
      <c r="E6" s="387" t="s">
        <v>9325</v>
      </c>
      <c r="F6" s="385">
        <v>1013000</v>
      </c>
    </row>
    <row r="7" spans="1:6" ht="46.15" customHeight="1">
      <c r="A7" s="384">
        <v>4</v>
      </c>
      <c r="B7" s="126" t="s">
        <v>9326</v>
      </c>
      <c r="C7" s="126" t="s">
        <v>9319</v>
      </c>
      <c r="D7" s="128">
        <v>172278</v>
      </c>
      <c r="E7" s="388" t="s">
        <v>9327</v>
      </c>
      <c r="F7" s="385">
        <v>4306960</v>
      </c>
    </row>
    <row r="8" spans="1:6" ht="36.6" customHeight="1">
      <c r="A8" s="384">
        <v>5</v>
      </c>
      <c r="B8" s="126" t="s">
        <v>8817</v>
      </c>
      <c r="C8" s="126" t="s">
        <v>9328</v>
      </c>
      <c r="D8" s="128">
        <v>5000000</v>
      </c>
      <c r="E8" s="387" t="s">
        <v>9329</v>
      </c>
      <c r="F8" s="385">
        <v>2407170</v>
      </c>
    </row>
    <row r="9" spans="1:6" ht="36.6" customHeight="1">
      <c r="A9" s="384">
        <v>6</v>
      </c>
      <c r="B9" s="126" t="s">
        <v>8818</v>
      </c>
      <c r="C9" s="126" t="s">
        <v>9330</v>
      </c>
      <c r="D9" s="128">
        <v>5200000</v>
      </c>
      <c r="E9" s="388" t="s">
        <v>9331</v>
      </c>
      <c r="F9" s="385">
        <v>13044899</v>
      </c>
    </row>
    <row r="10" spans="1:6" ht="40.9" customHeight="1">
      <c r="A10" s="384">
        <v>7</v>
      </c>
      <c r="B10" s="126" t="s">
        <v>8819</v>
      </c>
      <c r="C10" s="126" t="s">
        <v>9332</v>
      </c>
      <c r="D10" s="128">
        <v>6600000</v>
      </c>
      <c r="E10" s="388" t="s">
        <v>9333</v>
      </c>
      <c r="F10" s="385">
        <v>28174000</v>
      </c>
    </row>
    <row r="11" spans="1:6" ht="45.6" customHeight="1">
      <c r="A11" s="384">
        <v>8</v>
      </c>
      <c r="B11" s="126" t="s">
        <v>9334</v>
      </c>
      <c r="C11" s="126" t="s">
        <v>8820</v>
      </c>
      <c r="D11" s="128">
        <v>470000</v>
      </c>
      <c r="E11" s="388" t="s">
        <v>9335</v>
      </c>
      <c r="F11" s="385">
        <v>827424</v>
      </c>
    </row>
    <row r="12" spans="1:6" ht="39.6" customHeight="1">
      <c r="A12" s="384">
        <v>9</v>
      </c>
      <c r="B12" s="126" t="s">
        <v>8821</v>
      </c>
      <c r="C12" s="126" t="s">
        <v>9336</v>
      </c>
      <c r="D12" s="128">
        <v>1200000</v>
      </c>
      <c r="E12" s="389" t="s">
        <v>9337</v>
      </c>
      <c r="F12" s="385">
        <v>2407170</v>
      </c>
    </row>
    <row r="13" spans="1:6" ht="42" customHeight="1">
      <c r="A13" s="384">
        <v>10</v>
      </c>
      <c r="B13" s="126" t="s">
        <v>9338</v>
      </c>
      <c r="C13" s="126" t="s">
        <v>9336</v>
      </c>
      <c r="D13" s="128">
        <v>2000000</v>
      </c>
      <c r="E13" s="388" t="s">
        <v>9339</v>
      </c>
      <c r="F13" s="385">
        <v>3893480</v>
      </c>
    </row>
    <row r="14" spans="1:6" ht="45.6" customHeight="1">
      <c r="A14" s="384">
        <v>11</v>
      </c>
      <c r="B14" s="126" t="s">
        <v>9340</v>
      </c>
      <c r="C14" s="126" t="s">
        <v>8820</v>
      </c>
      <c r="D14" s="128">
        <v>900000</v>
      </c>
      <c r="E14" s="388" t="s">
        <v>9341</v>
      </c>
      <c r="F14" s="385">
        <v>2266074</v>
      </c>
    </row>
    <row r="15" spans="1:6" ht="41.45" customHeight="1">
      <c r="A15" s="384">
        <v>12</v>
      </c>
      <c r="B15" s="126" t="s">
        <v>9342</v>
      </c>
      <c r="C15" s="126" t="s">
        <v>9343</v>
      </c>
      <c r="D15" s="128">
        <v>1300000</v>
      </c>
      <c r="E15" s="388" t="s">
        <v>9344</v>
      </c>
      <c r="F15" s="385">
        <v>3259022</v>
      </c>
    </row>
    <row r="16" spans="1:6" ht="39.6" customHeight="1">
      <c r="A16" s="384">
        <v>13</v>
      </c>
      <c r="B16" s="126" t="s">
        <v>8822</v>
      </c>
      <c r="C16" s="126" t="s">
        <v>9345</v>
      </c>
      <c r="D16" s="128">
        <v>200000</v>
      </c>
      <c r="E16" s="388" t="s">
        <v>9346</v>
      </c>
      <c r="F16" s="385">
        <v>0</v>
      </c>
    </row>
    <row r="17" spans="1:6" ht="41.45" customHeight="1">
      <c r="A17" s="384">
        <v>14</v>
      </c>
      <c r="B17" s="126" t="s">
        <v>9347</v>
      </c>
      <c r="C17" s="126" t="s">
        <v>8823</v>
      </c>
      <c r="D17" s="128">
        <v>660000</v>
      </c>
      <c r="E17" s="388" t="s">
        <v>9348</v>
      </c>
      <c r="F17" s="385">
        <v>1186898</v>
      </c>
    </row>
    <row r="18" spans="1:6" ht="46.15" customHeight="1">
      <c r="A18" s="384">
        <v>15</v>
      </c>
      <c r="B18" s="126" t="s">
        <v>9349</v>
      </c>
      <c r="C18" s="126" t="s">
        <v>9350</v>
      </c>
      <c r="D18" s="128">
        <v>2600000</v>
      </c>
      <c r="E18" s="389" t="s">
        <v>9351</v>
      </c>
      <c r="F18" s="385">
        <v>6470979</v>
      </c>
    </row>
    <row r="19" spans="1:6" ht="44.45" customHeight="1">
      <c r="A19" s="384">
        <v>16</v>
      </c>
      <c r="B19" s="126" t="s">
        <v>9352</v>
      </c>
      <c r="C19" s="126" t="s">
        <v>9353</v>
      </c>
      <c r="D19" s="128">
        <v>2200000</v>
      </c>
      <c r="E19" s="388" t="s">
        <v>9354</v>
      </c>
      <c r="F19" s="385">
        <v>19626000</v>
      </c>
    </row>
    <row r="20" spans="1:6" ht="42.6" customHeight="1">
      <c r="A20" s="384">
        <v>17</v>
      </c>
      <c r="B20" s="126" t="s">
        <v>8824</v>
      </c>
      <c r="C20" s="126" t="s">
        <v>9355</v>
      </c>
      <c r="D20" s="128">
        <v>1250000</v>
      </c>
      <c r="E20" s="388" t="s">
        <v>9356</v>
      </c>
      <c r="F20" s="385">
        <v>2269175</v>
      </c>
    </row>
    <row r="21" spans="1:6" ht="45" customHeight="1">
      <c r="A21" s="384">
        <v>18</v>
      </c>
      <c r="B21" s="126" t="s">
        <v>8825</v>
      </c>
      <c r="C21" s="126" t="s">
        <v>9357</v>
      </c>
      <c r="D21" s="128">
        <v>900000</v>
      </c>
      <c r="E21" s="388" t="s">
        <v>9358</v>
      </c>
      <c r="F21" s="385">
        <v>7919500</v>
      </c>
    </row>
    <row r="22" spans="1:6" ht="38.450000000000003" customHeight="1">
      <c r="A22" s="384">
        <v>19</v>
      </c>
      <c r="B22" s="126" t="s">
        <v>9359</v>
      </c>
      <c r="C22" s="126" t="s">
        <v>9360</v>
      </c>
      <c r="D22" s="128">
        <v>770000</v>
      </c>
      <c r="E22" s="388" t="s">
        <v>9361</v>
      </c>
      <c r="F22" s="385">
        <v>7531000</v>
      </c>
    </row>
    <row r="23" spans="1:6" ht="30.6" customHeight="1">
      <c r="A23" s="538"/>
      <c r="B23" s="538"/>
      <c r="C23" s="538"/>
      <c r="D23" s="128">
        <f>SUM(D4:D22)</f>
        <v>35480227</v>
      </c>
      <c r="E23" s="384"/>
      <c r="F23" s="385">
        <f>SUM(F4:F22)</f>
        <v>116004564</v>
      </c>
    </row>
    <row r="24" spans="1:6" ht="27" customHeight="1">
      <c r="A24" s="8" t="s">
        <v>9362</v>
      </c>
    </row>
  </sheetData>
  <mergeCells count="2">
    <mergeCell ref="A1:E1"/>
    <mergeCell ref="A23:C23"/>
  </mergeCells>
  <phoneticPr fontId="2" type="noConversion"/>
  <printOptions horizontalCentered="1"/>
  <pageMargins left="0.70866141732283472" right="0.70866141732283472" top="0.55118110236220474" bottom="0.55118110236220474" header="0.31496062992125984" footer="0.31496062992125984"/>
  <pageSetup paperSize="9" scale="73" fitToHeight="0"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5"/>
  <sheetViews>
    <sheetView zoomScale="90" zoomScaleNormal="90" workbookViewId="0">
      <pane xSplit="2" ySplit="3" topLeftCell="C25" activePane="bottomRight" state="frozen"/>
      <selection pane="topRight" activeCell="C1" sqref="C1"/>
      <selection pane="bottomLeft" activeCell="A5" sqref="A5"/>
      <selection pane="bottomRight" activeCell="A45" sqref="A1:F45"/>
    </sheetView>
  </sheetViews>
  <sheetFormatPr defaultColWidth="8.875" defaultRowHeight="16.5"/>
  <cols>
    <col min="1" max="1" width="8.625" style="399" customWidth="1"/>
    <col min="2" max="2" width="32.375" style="69" customWidth="1"/>
    <col min="3" max="3" width="33.125" style="69" customWidth="1"/>
    <col min="4" max="4" width="32.125" style="69" customWidth="1"/>
    <col min="5" max="5" width="40" style="69" customWidth="1"/>
    <col min="6" max="6" width="15.875" style="399" customWidth="1"/>
    <col min="7" max="16384" width="8.875" style="69"/>
  </cols>
  <sheetData>
    <row r="1" spans="1:6" ht="19.5">
      <c r="A1" s="270" t="s">
        <v>3997</v>
      </c>
    </row>
    <row r="2" spans="1:6" s="399" customFormat="1" ht="27.6" customHeight="1">
      <c r="A2" s="545" t="s">
        <v>1757</v>
      </c>
      <c r="B2" s="545" t="s">
        <v>3703</v>
      </c>
      <c r="C2" s="546" t="s">
        <v>3995</v>
      </c>
      <c r="D2" s="546" t="s">
        <v>3996</v>
      </c>
      <c r="E2" s="546" t="s">
        <v>8815</v>
      </c>
      <c r="F2" s="545" t="s">
        <v>2032</v>
      </c>
    </row>
    <row r="3" spans="1:6" s="399" customFormat="1">
      <c r="A3" s="545"/>
      <c r="B3" s="545"/>
      <c r="C3" s="545"/>
      <c r="D3" s="546"/>
      <c r="E3" s="546"/>
      <c r="F3" s="545"/>
    </row>
    <row r="4" spans="1:6">
      <c r="A4" s="400">
        <v>1</v>
      </c>
      <c r="B4" s="401" t="s">
        <v>3701</v>
      </c>
      <c r="C4" s="402" t="str">
        <f>'[2]1張秋玟(回)'!B1535</f>
        <v>104/12/11</v>
      </c>
      <c r="D4" s="403">
        <v>0</v>
      </c>
      <c r="E4" s="403">
        <v>0</v>
      </c>
      <c r="F4" s="404" t="s">
        <v>3929</v>
      </c>
    </row>
    <row r="5" spans="1:6">
      <c r="A5" s="400">
        <v>2</v>
      </c>
      <c r="B5" s="401" t="s">
        <v>8216</v>
      </c>
      <c r="C5" s="405" t="str">
        <f>'[2]2柯雅芳(回)'!$B184</f>
        <v>102/10/21</v>
      </c>
      <c r="D5" s="405" t="str">
        <f>'[2]2柯雅芳(回)'!$B185&amp;"~"&amp;'[2]2柯雅芳(回)'!B200</f>
        <v>103/02/24~104/07/08</v>
      </c>
      <c r="E5" s="406" t="str">
        <f>'[2]2柯雅芳(回)'!B203</f>
        <v>108/04/03</v>
      </c>
      <c r="F5" s="404" t="s">
        <v>3930</v>
      </c>
    </row>
    <row r="6" spans="1:6">
      <c r="A6" s="400">
        <v>3</v>
      </c>
      <c r="B6" s="401" t="s">
        <v>8217</v>
      </c>
      <c r="C6" s="405" t="str">
        <f>'[2]3林明震(回)'!$B615</f>
        <v>102/12/11</v>
      </c>
      <c r="D6" s="405" t="str">
        <f>'[2]3林明震(回)'!$B616&amp;"~"&amp;'[2]3林明震(回)'!B670</f>
        <v>102/12/20~104/07/03</v>
      </c>
      <c r="E6" s="406" t="str">
        <f>'[2]3林明震(回)'!B673</f>
        <v>108/04/03</v>
      </c>
      <c r="F6" s="404" t="s">
        <v>2034</v>
      </c>
    </row>
    <row r="7" spans="1:6">
      <c r="A7" s="400">
        <v>4</v>
      </c>
      <c r="B7" s="401" t="s">
        <v>8218</v>
      </c>
      <c r="C7" s="405" t="str">
        <f>'[2]4林千琳(回)'!$B138</f>
        <v>102/11/08</v>
      </c>
      <c r="D7" s="405" t="str">
        <f>'[2]4林千琳(回)'!$B139&amp;"~"&amp;'[2]4林千琳(回)'!B184</f>
        <v>103/01/16~104/07/08</v>
      </c>
      <c r="E7" s="406" t="str">
        <f>'[2]4林千琳(回)'!B186</f>
        <v>108/02/27</v>
      </c>
      <c r="F7" s="404" t="s">
        <v>3931</v>
      </c>
    </row>
    <row r="8" spans="1:6">
      <c r="A8" s="400">
        <v>5</v>
      </c>
      <c r="B8" s="401" t="s">
        <v>8219</v>
      </c>
      <c r="C8" s="405" t="str">
        <f>'[2]5陳宇詩(回)'!B33</f>
        <v>102/09/19</v>
      </c>
      <c r="D8" s="405" t="str">
        <f>'[2]5陳宇詩(回)'!B34&amp;"~"&amp;'[2]5陳宇詩(回)'!B41</f>
        <v>103/05/16~104/06/08</v>
      </c>
      <c r="E8" s="406" t="str">
        <f>'[2]5陳宇詩(回)'!B44</f>
        <v>108/04/03</v>
      </c>
      <c r="F8" s="404" t="s">
        <v>3932</v>
      </c>
    </row>
    <row r="9" spans="1:6">
      <c r="A9" s="400">
        <v>6</v>
      </c>
      <c r="B9" s="401" t="s">
        <v>8220</v>
      </c>
      <c r="C9" s="405" t="str">
        <f>'[2]6游國威(回)'!B22</f>
        <v>102/09/02</v>
      </c>
      <c r="D9" s="405" t="str">
        <f>'[2]6游國威(回)'!B23&amp;"~"&amp;'[2]6游國威(回)'!B31</f>
        <v>103/04/29~104/06/08</v>
      </c>
      <c r="E9" s="406" t="str">
        <f>'[2]6游國威(回)'!B32</f>
        <v>108/01/23</v>
      </c>
      <c r="F9" s="404" t="s">
        <v>3933</v>
      </c>
    </row>
    <row r="10" spans="1:6">
      <c r="A10" s="400">
        <v>7</v>
      </c>
      <c r="B10" s="401" t="s">
        <v>3698</v>
      </c>
      <c r="C10" s="405" t="str">
        <f>'[2]7楊阿粉(回)'!B173</f>
        <v>104/06/16</v>
      </c>
      <c r="D10" s="405" t="str">
        <f>'[2]7楊阿粉(回)'!B174</f>
        <v>104/08/25</v>
      </c>
      <c r="E10" s="405" t="str">
        <f>'[2]7楊阿粉(回)'!B175&amp;"~"&amp;'[2]7楊阿粉(回)'!B178</f>
        <v>107/11/07~108/02/27</v>
      </c>
      <c r="F10" s="404" t="s">
        <v>3934</v>
      </c>
    </row>
    <row r="11" spans="1:6">
      <c r="A11" s="400">
        <v>8</v>
      </c>
      <c r="B11" s="401" t="s">
        <v>8221</v>
      </c>
      <c r="C11" s="405" t="str">
        <f>'[2]8黃子芹(回)'!B22</f>
        <v>102/09/15</v>
      </c>
      <c r="D11" s="405" t="str">
        <f>'[2]8黃子芹(回)'!B23&amp;"~"&amp;'[2]8黃子芹(回)'!B26</f>
        <v>102/12/26~103/03/10</v>
      </c>
      <c r="E11" s="406">
        <v>0</v>
      </c>
      <c r="F11" s="404" t="s">
        <v>3935</v>
      </c>
    </row>
    <row r="12" spans="1:6">
      <c r="A12" s="400">
        <v>9</v>
      </c>
      <c r="B12" s="401" t="s">
        <v>3699</v>
      </c>
      <c r="C12" s="405" t="str">
        <f>'[2]9余秀餘(回)'!B164</f>
        <v>104/06/18</v>
      </c>
      <c r="D12" s="405" t="str">
        <f>'[2]9余秀餘(回)'!B165&amp;"~"&amp;'[2]9余秀餘(回)'!B168</f>
        <v>104/09/14~105/04/08</v>
      </c>
      <c r="E12" s="405" t="str">
        <f>'[2]9余秀餘(回)'!B169&amp;"~"&amp;'[2]9余秀餘(回)'!B173</f>
        <v>107/11/07~108/04/03</v>
      </c>
      <c r="F12" s="404" t="s">
        <v>3936</v>
      </c>
    </row>
    <row r="13" spans="1:6">
      <c r="A13" s="400">
        <v>10</v>
      </c>
      <c r="B13" s="401" t="s">
        <v>3700</v>
      </c>
      <c r="C13" s="405" t="str">
        <f>'[2]10孫鳳雲(回)'!B62</f>
        <v>104/05/07</v>
      </c>
      <c r="D13" s="405" t="str">
        <f>'[2]10孫鳳雲(回)'!B63&amp;"~"&amp;'[2]10孫鳳雲(回)'!B69</f>
        <v>104/08/24~105/04/15</v>
      </c>
      <c r="E13" s="405" t="str">
        <f>'[2]10孫鳳雲(回)'!B70&amp;"~"&amp;'[2]10孫鳳雲(回)'!B74</f>
        <v>107/11/07~108/04/03</v>
      </c>
      <c r="F13" s="404" t="s">
        <v>3937</v>
      </c>
    </row>
    <row r="14" spans="1:6">
      <c r="A14" s="400">
        <v>11</v>
      </c>
      <c r="B14" s="401" t="s">
        <v>8222</v>
      </c>
      <c r="C14" s="405" t="str">
        <f>'[2]11張文玲(回) '!B10</f>
        <v>102/12/02</v>
      </c>
      <c r="D14" s="405" t="str">
        <f>'[2]11張文玲(回) '!B11&amp;"~"&amp;'[2]11張文玲(回) '!B60</f>
        <v>103/08/14~104/07/31</v>
      </c>
      <c r="E14" s="406" t="str">
        <f>'[2]11張文玲(回) '!B62</f>
        <v>108/03/05</v>
      </c>
      <c r="F14" s="404" t="s">
        <v>2038</v>
      </c>
    </row>
    <row r="15" spans="1:6">
      <c r="A15" s="400">
        <v>12</v>
      </c>
      <c r="B15" s="401" t="s">
        <v>3696</v>
      </c>
      <c r="C15" s="405" t="str">
        <f>'[2]12林秀鴻(回)'!B145</f>
        <v>104/06/10</v>
      </c>
      <c r="D15" s="405" t="str">
        <f>'[2]12林秀鴻(回)'!B146&amp;"~"&amp;'[2]12林秀鴻(回)'!B148</f>
        <v>104/09/14~105/04/13</v>
      </c>
      <c r="E15" s="405" t="str">
        <f>'[2]12林秀鴻(回)'!B149&amp;"~"&amp;'[2]12林秀鴻(回)'!B153</f>
        <v>107/11/07~108/04/03</v>
      </c>
      <c r="F15" s="404" t="s">
        <v>3938</v>
      </c>
    </row>
    <row r="16" spans="1:6">
      <c r="A16" s="400">
        <v>13</v>
      </c>
      <c r="B16" s="401" t="s">
        <v>3697</v>
      </c>
      <c r="C16" s="405" t="str">
        <f>'[2]13林金盆(回)'!B58</f>
        <v>104/05/13</v>
      </c>
      <c r="D16" s="405" t="str">
        <f>'[2]13林金盆(回)'!B60&amp;"~"&amp;'[2]13林金盆(回)'!B69</f>
        <v>104/08/27~105/04/13</v>
      </c>
      <c r="E16" s="405" t="str">
        <f>'[2]13林金盆(回)'!B70&amp;"~"&amp;'[2]13林金盆(回)'!B73</f>
        <v>107/11/06~108/04/03</v>
      </c>
      <c r="F16" s="404" t="s">
        <v>2039</v>
      </c>
    </row>
    <row r="17" spans="1:6">
      <c r="A17" s="400">
        <v>14</v>
      </c>
      <c r="B17" s="401" t="s">
        <v>9363</v>
      </c>
      <c r="C17" s="405" t="str">
        <f>'[2]14陳謝蘭芳(回)'!B220</f>
        <v>104/07/07</v>
      </c>
      <c r="D17" s="405" t="str">
        <f>'[2]14陳謝蘭芳(回)'!B221&amp;"~"&amp;'[2]14陳謝蘭芳(回)'!B222</f>
        <v>105/03/15~105/04/13</v>
      </c>
      <c r="E17" s="405" t="str">
        <f>'[2]14陳謝蘭芳(回)'!B223&amp;"~"&amp;'[2]14陳謝蘭芳(回)'!B227</f>
        <v>107/11/07~108/04/03</v>
      </c>
      <c r="F17" s="404" t="s">
        <v>9364</v>
      </c>
    </row>
    <row r="18" spans="1:6">
      <c r="A18" s="400">
        <v>15</v>
      </c>
      <c r="B18" s="401" t="s">
        <v>3702</v>
      </c>
      <c r="C18" s="405" t="str">
        <f>'[2]15何慧君(回)'!B561</f>
        <v>104/12/18</v>
      </c>
      <c r="D18" s="405" t="str">
        <f>'[2]15何慧君(回)'!B562</f>
        <v>105/06/02</v>
      </c>
      <c r="E18" s="407" t="str">
        <f>'[2]15何慧君(回)'!B563&amp;"~"&amp;'[2]15何慧君(回)'!B566</f>
        <v>107/11/23~108/03/06</v>
      </c>
      <c r="F18" s="404" t="s">
        <v>9365</v>
      </c>
    </row>
    <row r="19" spans="1:6">
      <c r="A19" s="400">
        <v>16</v>
      </c>
      <c r="B19" s="401" t="s">
        <v>9366</v>
      </c>
      <c r="C19" s="405" t="str">
        <f>'[2]16張雅芸(回)'!B128</f>
        <v>104/09/14</v>
      </c>
      <c r="D19" s="405" t="str">
        <f>'[2]16張雅芸(回)'!B129</f>
        <v>105/03/15</v>
      </c>
      <c r="E19" s="405" t="str">
        <f>'[2]16張雅芸(回)'!B130&amp;"~"&amp;'[2]16張雅芸(回)'!B134</f>
        <v>107/11/07~108/04/03</v>
      </c>
      <c r="F19" s="404" t="s">
        <v>9367</v>
      </c>
    </row>
    <row r="20" spans="1:6">
      <c r="A20" s="400">
        <v>17</v>
      </c>
      <c r="B20" s="401" t="s">
        <v>9368</v>
      </c>
      <c r="C20" s="405" t="str">
        <f>'[2]17蕭翔仁(回)'!B15</f>
        <v>104/08/04</v>
      </c>
      <c r="D20" s="405" t="str">
        <f>'[2]17蕭翔仁(回)'!B16&amp;"~"&amp;'[2]17蕭翔仁(回)'!B20</f>
        <v>105/07/26~106/05/16</v>
      </c>
      <c r="E20" s="402" t="str">
        <f>'[2]17蕭翔仁(回)'!B21&amp;"~"&amp;'[2]17蕭翔仁(回)'!B22</f>
        <v>107/11/07~107/12/19</v>
      </c>
      <c r="F20" s="404" t="s">
        <v>9369</v>
      </c>
    </row>
    <row r="21" spans="1:6">
      <c r="A21" s="400">
        <v>18</v>
      </c>
      <c r="B21" s="401" t="s">
        <v>9370</v>
      </c>
      <c r="C21" s="405" t="str">
        <f>'[2]18劉素華(回)'!B44</f>
        <v>104/08/21</v>
      </c>
      <c r="D21" s="405" t="str">
        <f>'[2]18劉素華(回)'!B45&amp;"~"&amp;'[2]18劉素華(回)'!B48</f>
        <v>105/01/22~105/04/13</v>
      </c>
      <c r="E21" s="405" t="str">
        <f>'[2]18劉素華(回)'!B49&amp;"~"&amp;'[2]18劉素華(回)'!B53</f>
        <v>107/11/07~108/04/03</v>
      </c>
      <c r="F21" s="404" t="s">
        <v>9371</v>
      </c>
    </row>
    <row r="22" spans="1:6">
      <c r="A22" s="400">
        <v>19</v>
      </c>
      <c r="B22" s="401" t="s">
        <v>9372</v>
      </c>
      <c r="C22" s="405" t="str">
        <f>'[2]19朱慧泳(回)'!B21</f>
        <v>104/10/28</v>
      </c>
      <c r="D22" s="405" t="str">
        <f>'[2]19朱慧泳(回)'!B22&amp;"~"&amp;'[2]19朱慧泳(回)'!B24</f>
        <v>105/01/21~105/04/13</v>
      </c>
      <c r="E22" s="405" t="str">
        <f>'[2]19朱慧泳(回)'!B25&amp;"~"&amp;'[2]19朱慧泳(回)'!B29</f>
        <v>107/11/07~108/04/03</v>
      </c>
      <c r="F22" s="404" t="s">
        <v>9373</v>
      </c>
    </row>
    <row r="23" spans="1:6">
      <c r="A23" s="400">
        <v>20</v>
      </c>
      <c r="B23" s="401" t="s">
        <v>9374</v>
      </c>
      <c r="C23" s="405" t="str">
        <f>'[2]20林淑玲(回)'!B69</f>
        <v>104/09/04</v>
      </c>
      <c r="D23" s="405" t="str">
        <f>'[2]20林淑玲(回)'!B70&amp;"~"&amp;'[2]20林淑玲(回)'!B111</f>
        <v>104/11/06~106/05/09</v>
      </c>
      <c r="E23" s="405" t="str">
        <f>'[2]20林淑玲(回)'!B112&amp;"~"&amp;'[2]20林淑玲(回)'!B116</f>
        <v>107/11/07~108/04/03</v>
      </c>
      <c r="F23" s="404" t="s">
        <v>9375</v>
      </c>
    </row>
    <row r="24" spans="1:6">
      <c r="A24" s="400">
        <v>21</v>
      </c>
      <c r="B24" s="401" t="s">
        <v>9376</v>
      </c>
      <c r="C24" s="405" t="str">
        <f>'[2]21林淑萍(回)'!B51</f>
        <v>104/09/04</v>
      </c>
      <c r="D24" s="405" t="str">
        <f>'[2]21林淑萍(回)'!B52&amp;"~"&amp;'[2]21林淑萍(回)'!B71</f>
        <v>105/07/05~106/05/09</v>
      </c>
      <c r="E24" s="405" t="str">
        <f>'[2]21林淑萍(回)'!B72&amp;"~"&amp;'[2]21林淑萍(回)'!B76</f>
        <v>107/11/07~108/04/03</v>
      </c>
      <c r="F24" s="404" t="s">
        <v>9377</v>
      </c>
    </row>
    <row r="25" spans="1:6">
      <c r="A25" s="400">
        <v>22</v>
      </c>
      <c r="B25" s="401" t="s">
        <v>9378</v>
      </c>
      <c r="C25" s="405" t="str">
        <f>'[2]22林雅琪(回)'!B38</f>
        <v>104/09/04</v>
      </c>
      <c r="D25" s="405" t="str">
        <f>'[2]22林雅琪(回)'!B39&amp;"~"&amp;'[2]22林雅琪(回)'!B59</f>
        <v>105/07/05~106/05/09</v>
      </c>
      <c r="E25" s="406">
        <v>0</v>
      </c>
      <c r="F25" s="404" t="s">
        <v>9379</v>
      </c>
    </row>
    <row r="26" spans="1:6">
      <c r="A26" s="400">
        <v>23</v>
      </c>
      <c r="B26" s="401" t="s">
        <v>9380</v>
      </c>
      <c r="C26" s="405" t="str">
        <f>'[2]23林耿立(回)'!B148</f>
        <v>104/10/15</v>
      </c>
      <c r="D26" s="405" t="str">
        <f>'[2]23林耿立(回)'!B149&amp;"~"&amp;'[2]23林耿立(回)'!B176</f>
        <v>105/10/12~107/07/13</v>
      </c>
      <c r="E26" s="406">
        <v>0</v>
      </c>
      <c r="F26" s="404" t="s">
        <v>9381</v>
      </c>
    </row>
    <row r="27" spans="1:6">
      <c r="A27" s="400">
        <v>24</v>
      </c>
      <c r="B27" s="401" t="s">
        <v>9382</v>
      </c>
      <c r="C27" s="405" t="str">
        <f>'[2]24林清輝(回)'!B23</f>
        <v>104/09/04</v>
      </c>
      <c r="D27" s="405" t="str">
        <f>'[2]24林清輝(回)'!B24&amp;"~"&amp;'[2]24林清輝(回)'!B44</f>
        <v>105/07/05~106/05/09</v>
      </c>
      <c r="E27" s="402" t="str">
        <f>'[2]24林清輝(回)'!B45&amp;"~"&amp;'[2]24林清輝(回)'!B48</f>
        <v>107/11/06~108/02/27</v>
      </c>
      <c r="F27" s="404" t="s">
        <v>9383</v>
      </c>
    </row>
    <row r="28" spans="1:6">
      <c r="A28" s="400">
        <v>25</v>
      </c>
      <c r="B28" s="401" t="s">
        <v>9384</v>
      </c>
      <c r="C28" s="405" t="str">
        <f>'[2]25陳惠雯(回)'!B47</f>
        <v>104/10/28</v>
      </c>
      <c r="D28" s="405" t="str">
        <f>'[2]25陳惠雯(回)'!B48&amp;"~"&amp;'[2]25陳惠雯(回)'!B62</f>
        <v>104/12/08~105/05/13</v>
      </c>
      <c r="E28" s="405" t="str">
        <f>'[2]25陳惠雯(回)'!B63&amp;"~"&amp;'[2]25陳惠雯(回)'!B67</f>
        <v>107/11/07~108/04/03</v>
      </c>
      <c r="F28" s="404" t="s">
        <v>9385</v>
      </c>
    </row>
    <row r="29" spans="1:6">
      <c r="A29" s="400">
        <v>26</v>
      </c>
      <c r="B29" s="401" t="s">
        <v>9386</v>
      </c>
      <c r="C29" s="405" t="str">
        <f>'[2]26黃祥芬(回)'!B10</f>
        <v>104/11/05</v>
      </c>
      <c r="D29" s="405" t="str">
        <f>'[2]26黃祥芬(回)'!B11&amp;"~"&amp;'[2]26黃祥芬(回)'!B45</f>
        <v>104/12/23~105/10/27</v>
      </c>
      <c r="E29" s="405" t="str">
        <f>'[2]26黃祥芬(回)'!B46&amp;"~"&amp;'[2]26黃祥芬(回)'!B48</f>
        <v>107/11/07~108/01/23</v>
      </c>
      <c r="F29" s="404" t="s">
        <v>9387</v>
      </c>
    </row>
    <row r="30" spans="1:6">
      <c r="A30" s="400">
        <v>27</v>
      </c>
      <c r="B30" s="401" t="s">
        <v>9388</v>
      </c>
      <c r="C30" s="405" t="s">
        <v>9389</v>
      </c>
      <c r="D30" s="405" t="s">
        <v>9390</v>
      </c>
      <c r="E30" s="405"/>
      <c r="F30" s="404" t="s">
        <v>9391</v>
      </c>
    </row>
    <row r="31" spans="1:6">
      <c r="A31" s="400">
        <v>28</v>
      </c>
      <c r="B31" s="401" t="s">
        <v>9392</v>
      </c>
      <c r="C31" s="405" t="s">
        <v>9393</v>
      </c>
      <c r="D31" s="405"/>
      <c r="E31" s="405"/>
      <c r="F31" s="404" t="s">
        <v>9394</v>
      </c>
    </row>
    <row r="32" spans="1:6">
      <c r="A32" s="400">
        <v>29</v>
      </c>
      <c r="B32" s="401" t="s">
        <v>9395</v>
      </c>
      <c r="C32" s="405" t="s">
        <v>9396</v>
      </c>
      <c r="D32" s="405" t="s">
        <v>9397</v>
      </c>
      <c r="E32" s="405"/>
      <c r="F32" s="404" t="s">
        <v>9398</v>
      </c>
    </row>
    <row r="33" spans="1:6">
      <c r="A33" s="400">
        <v>30</v>
      </c>
      <c r="B33" s="401" t="s">
        <v>9399</v>
      </c>
      <c r="C33" s="405" t="s">
        <v>9400</v>
      </c>
      <c r="D33" s="405"/>
      <c r="E33" s="405"/>
      <c r="F33" s="404" t="s">
        <v>9401</v>
      </c>
    </row>
    <row r="34" spans="1:6">
      <c r="A34" s="400">
        <v>31</v>
      </c>
      <c r="B34" s="401" t="s">
        <v>9402</v>
      </c>
      <c r="C34" s="405" t="s">
        <v>9403</v>
      </c>
      <c r="D34" s="405" t="s">
        <v>9404</v>
      </c>
      <c r="E34" s="405" t="s">
        <v>9405</v>
      </c>
      <c r="F34" s="400" t="s">
        <v>9406</v>
      </c>
    </row>
    <row r="35" spans="1:6" ht="19.149999999999999" customHeight="1">
      <c r="A35" s="400">
        <v>32</v>
      </c>
      <c r="B35" s="401" t="s">
        <v>9407</v>
      </c>
      <c r="C35" s="405" t="s">
        <v>9408</v>
      </c>
      <c r="D35" s="405" t="s">
        <v>9409</v>
      </c>
      <c r="E35" s="405" t="s">
        <v>9410</v>
      </c>
      <c r="F35" s="404" t="s">
        <v>9411</v>
      </c>
    </row>
    <row r="36" spans="1:6">
      <c r="A36" s="400">
        <v>33</v>
      </c>
      <c r="B36" s="401" t="s">
        <v>9412</v>
      </c>
      <c r="C36" s="405" t="s">
        <v>9413</v>
      </c>
      <c r="D36" s="405" t="s">
        <v>9414</v>
      </c>
      <c r="E36" s="405"/>
      <c r="F36" s="404" t="s">
        <v>9415</v>
      </c>
    </row>
    <row r="37" spans="1:6">
      <c r="A37" s="400">
        <v>34</v>
      </c>
      <c r="B37" s="401" t="s">
        <v>9416</v>
      </c>
      <c r="C37" s="405" t="s">
        <v>9417</v>
      </c>
      <c r="D37" s="405"/>
      <c r="E37" s="405"/>
      <c r="F37" s="404" t="s">
        <v>9418</v>
      </c>
    </row>
    <row r="38" spans="1:6">
      <c r="A38" s="400">
        <v>35</v>
      </c>
      <c r="B38" s="401" t="s">
        <v>9419</v>
      </c>
      <c r="C38" s="405" t="s">
        <v>9420</v>
      </c>
      <c r="D38" s="405" t="s">
        <v>9421</v>
      </c>
      <c r="E38" s="405" t="s">
        <v>9422</v>
      </c>
      <c r="F38" s="400" t="s">
        <v>9423</v>
      </c>
    </row>
    <row r="39" spans="1:6" ht="18" customHeight="1">
      <c r="A39" s="400">
        <v>36</v>
      </c>
      <c r="B39" s="401" t="s">
        <v>9424</v>
      </c>
      <c r="C39" s="405" t="s">
        <v>9425</v>
      </c>
      <c r="D39" s="405" t="s">
        <v>9426</v>
      </c>
      <c r="E39" s="405" t="s">
        <v>9427</v>
      </c>
      <c r="F39" s="404" t="s">
        <v>9428</v>
      </c>
    </row>
    <row r="40" spans="1:6">
      <c r="A40" s="400">
        <v>37</v>
      </c>
      <c r="B40" s="401" t="s">
        <v>9429</v>
      </c>
      <c r="C40" s="405" t="s">
        <v>9430</v>
      </c>
      <c r="D40" s="405" t="s">
        <v>9431</v>
      </c>
      <c r="E40" s="405" t="s">
        <v>9432</v>
      </c>
      <c r="F40" s="400" t="s">
        <v>9433</v>
      </c>
    </row>
    <row r="41" spans="1:6">
      <c r="A41" s="400">
        <v>38</v>
      </c>
      <c r="B41" s="401" t="s">
        <v>9434</v>
      </c>
      <c r="C41" s="405" t="s">
        <v>9435</v>
      </c>
      <c r="D41" s="405" t="s">
        <v>9455</v>
      </c>
      <c r="E41" s="405" t="s">
        <v>9436</v>
      </c>
      <c r="F41" s="404" t="s">
        <v>9437</v>
      </c>
    </row>
    <row r="42" spans="1:6">
      <c r="A42" s="400">
        <v>39</v>
      </c>
      <c r="B42" s="401" t="s">
        <v>9438</v>
      </c>
      <c r="C42" s="405" t="s">
        <v>9439</v>
      </c>
      <c r="D42" s="405" t="s">
        <v>9440</v>
      </c>
      <c r="E42" s="405" t="s">
        <v>9441</v>
      </c>
      <c r="F42" s="404" t="s">
        <v>9442</v>
      </c>
    </row>
    <row r="43" spans="1:6">
      <c r="A43" s="400">
        <v>40</v>
      </c>
      <c r="B43" s="401" t="s">
        <v>9443</v>
      </c>
      <c r="C43" s="405" t="s">
        <v>9444</v>
      </c>
      <c r="D43" s="405" t="s">
        <v>9445</v>
      </c>
      <c r="E43" s="405"/>
      <c r="F43" s="404" t="s">
        <v>9446</v>
      </c>
    </row>
    <row r="44" spans="1:6">
      <c r="A44" s="400">
        <v>41</v>
      </c>
      <c r="B44" s="401" t="s">
        <v>9447</v>
      </c>
      <c r="C44" s="405" t="s">
        <v>9448</v>
      </c>
      <c r="D44" s="405" t="s">
        <v>9449</v>
      </c>
      <c r="E44" s="405"/>
      <c r="F44" s="400" t="s">
        <v>9450</v>
      </c>
    </row>
    <row r="45" spans="1:6" ht="72" customHeight="1">
      <c r="A45" s="544" t="s">
        <v>9484</v>
      </c>
      <c r="B45" s="544"/>
      <c r="C45" s="544"/>
      <c r="D45" s="544"/>
      <c r="E45" s="544"/>
      <c r="F45" s="544"/>
    </row>
  </sheetData>
  <mergeCells count="7">
    <mergeCell ref="A45:F45"/>
    <mergeCell ref="A2:A3"/>
    <mergeCell ref="B2:B3"/>
    <mergeCell ref="C2:C3"/>
    <mergeCell ref="D2:D3"/>
    <mergeCell ref="E2:E3"/>
    <mergeCell ref="F2:F3"/>
  </mergeCells>
  <phoneticPr fontId="2" type="noConversion"/>
  <printOptions horizontalCentered="1"/>
  <pageMargins left="0.5" right="0.4" top="0.74803149606299213" bottom="0.35433070866141736" header="0.31496062992125984" footer="0.31496062992125984"/>
  <pageSetup paperSize="9" scale="66"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7"/>
  <sheetViews>
    <sheetView zoomScale="90" zoomScaleNormal="90" workbookViewId="0">
      <selection activeCell="D4" sqref="D4:E76"/>
    </sheetView>
  </sheetViews>
  <sheetFormatPr defaultColWidth="8.875" defaultRowHeight="14.25"/>
  <cols>
    <col min="1" max="1" width="6.75" style="46" customWidth="1"/>
    <col min="2" max="2" width="10.625" style="227" bestFit="1" customWidth="1"/>
    <col min="3" max="3" width="11.625" style="177" bestFit="1" customWidth="1"/>
    <col min="4" max="4" width="14.875" style="136" customWidth="1"/>
    <col min="5" max="5" width="17.125" style="136" customWidth="1"/>
    <col min="6" max="6" width="14.875" style="46" customWidth="1"/>
    <col min="7" max="7" width="14.5" style="228" bestFit="1" customWidth="1"/>
    <col min="8" max="8" width="9.125" style="177" bestFit="1" customWidth="1"/>
    <col min="9" max="9" width="9.5" style="177" bestFit="1" customWidth="1"/>
    <col min="10" max="10" width="14.75" style="177" bestFit="1" customWidth="1"/>
    <col min="11" max="11" width="15.75" style="177" customWidth="1"/>
    <col min="12" max="12" width="10.375" style="177" customWidth="1"/>
    <col min="13" max="13" width="15.125" style="229" customWidth="1"/>
    <col min="14" max="16384" width="8.875" style="177"/>
  </cols>
  <sheetData>
    <row r="1" spans="1:13" s="2" customFormat="1" ht="19.5">
      <c r="A1" s="17" t="s">
        <v>9491</v>
      </c>
      <c r="B1" s="47"/>
      <c r="G1" s="4"/>
      <c r="M1" s="22"/>
    </row>
    <row r="2" spans="1:13" s="3" customFormat="1">
      <c r="A2" s="547" t="s">
        <v>0</v>
      </c>
      <c r="B2" s="547" t="s">
        <v>83</v>
      </c>
      <c r="C2" s="547" t="s">
        <v>8224</v>
      </c>
      <c r="D2" s="547" t="s">
        <v>21</v>
      </c>
      <c r="E2" s="547" t="s">
        <v>22</v>
      </c>
      <c r="F2" s="547" t="s">
        <v>2019</v>
      </c>
      <c r="G2" s="548" t="s">
        <v>8223</v>
      </c>
      <c r="H2" s="547" t="s">
        <v>2205</v>
      </c>
      <c r="I2" s="547" t="s">
        <v>8998</v>
      </c>
      <c r="J2" s="547" t="s">
        <v>2020</v>
      </c>
      <c r="K2" s="547"/>
      <c r="L2" s="547"/>
      <c r="M2" s="547" t="s">
        <v>166</v>
      </c>
    </row>
    <row r="3" spans="1:13" s="3" customFormat="1">
      <c r="A3" s="547"/>
      <c r="B3" s="547"/>
      <c r="C3" s="547"/>
      <c r="D3" s="547"/>
      <c r="E3" s="547"/>
      <c r="F3" s="547"/>
      <c r="G3" s="548"/>
      <c r="H3" s="547"/>
      <c r="I3" s="547"/>
      <c r="J3" s="138" t="s">
        <v>25</v>
      </c>
      <c r="K3" s="547" t="s">
        <v>35</v>
      </c>
      <c r="L3" s="547"/>
      <c r="M3" s="547"/>
    </row>
    <row r="4" spans="1:13" ht="57">
      <c r="A4" s="230">
        <v>1</v>
      </c>
      <c r="B4" s="70" t="s">
        <v>2990</v>
      </c>
      <c r="C4" s="62">
        <v>2910000</v>
      </c>
      <c r="D4" s="130"/>
      <c r="E4" s="137"/>
      <c r="F4" s="135" t="s">
        <v>8291</v>
      </c>
      <c r="G4" s="157">
        <v>3000000</v>
      </c>
      <c r="H4" s="131" t="s">
        <v>2746</v>
      </c>
      <c r="I4" s="226" t="s">
        <v>2745</v>
      </c>
      <c r="J4" s="130" t="s">
        <v>2742</v>
      </c>
      <c r="K4" s="63"/>
      <c r="L4" s="63"/>
      <c r="M4" s="135"/>
    </row>
    <row r="5" spans="1:13">
      <c r="A5" s="230">
        <v>2</v>
      </c>
      <c r="B5" s="231">
        <v>40379</v>
      </c>
      <c r="C5" s="62">
        <v>2700000</v>
      </c>
      <c r="D5" s="130"/>
      <c r="E5" s="137"/>
      <c r="F5" s="135" t="s">
        <v>8291</v>
      </c>
      <c r="G5" s="549">
        <v>3000000</v>
      </c>
      <c r="H5" s="550" t="s">
        <v>2747</v>
      </c>
      <c r="I5" s="551" t="s">
        <v>2744</v>
      </c>
      <c r="J5" s="553" t="s">
        <v>2743</v>
      </c>
      <c r="K5" s="551"/>
      <c r="L5" s="551"/>
      <c r="M5" s="556"/>
    </row>
    <row r="6" spans="1:13">
      <c r="A6" s="230">
        <v>3</v>
      </c>
      <c r="B6" s="231">
        <v>40379</v>
      </c>
      <c r="C6" s="62">
        <v>210000</v>
      </c>
      <c r="D6" s="130"/>
      <c r="E6" s="137"/>
      <c r="F6" s="135" t="s">
        <v>8292</v>
      </c>
      <c r="G6" s="549"/>
      <c r="H6" s="550">
        <v>0.02</v>
      </c>
      <c r="I6" s="551" t="s">
        <v>2741</v>
      </c>
      <c r="J6" s="553"/>
      <c r="K6" s="551"/>
      <c r="L6" s="551"/>
      <c r="M6" s="556"/>
    </row>
    <row r="7" spans="1:13">
      <c r="A7" s="230">
        <v>4</v>
      </c>
      <c r="B7" s="231">
        <v>40449</v>
      </c>
      <c r="C7" s="62">
        <v>1820000</v>
      </c>
      <c r="D7" s="130"/>
      <c r="E7" s="137"/>
      <c r="F7" s="135" t="s">
        <v>8293</v>
      </c>
      <c r="G7" s="549">
        <v>6000000</v>
      </c>
      <c r="H7" s="550" t="s">
        <v>2748</v>
      </c>
      <c r="I7" s="552" t="s">
        <v>2749</v>
      </c>
      <c r="J7" s="553" t="s">
        <v>2750</v>
      </c>
      <c r="K7" s="551"/>
      <c r="L7" s="551"/>
      <c r="M7" s="556"/>
    </row>
    <row r="8" spans="1:13">
      <c r="A8" s="230">
        <v>5</v>
      </c>
      <c r="B8" s="231">
        <v>40456</v>
      </c>
      <c r="C8" s="62">
        <v>4000000</v>
      </c>
      <c r="D8" s="130"/>
      <c r="E8" s="137"/>
      <c r="F8" s="135" t="s">
        <v>8293</v>
      </c>
      <c r="G8" s="549"/>
      <c r="H8" s="550">
        <v>0.02</v>
      </c>
      <c r="I8" s="551" t="s">
        <v>2741</v>
      </c>
      <c r="J8" s="553"/>
      <c r="K8" s="551"/>
      <c r="L8" s="551"/>
      <c r="M8" s="556"/>
    </row>
    <row r="9" spans="1:13" ht="57">
      <c r="A9" s="230">
        <v>6</v>
      </c>
      <c r="B9" s="231" t="s">
        <v>2702</v>
      </c>
      <c r="C9" s="62">
        <v>3880000</v>
      </c>
      <c r="D9" s="130"/>
      <c r="E9" s="137"/>
      <c r="F9" s="135" t="s">
        <v>8294</v>
      </c>
      <c r="G9" s="157">
        <v>4000000</v>
      </c>
      <c r="H9" s="131" t="s">
        <v>2746</v>
      </c>
      <c r="I9" s="226" t="s">
        <v>2751</v>
      </c>
      <c r="J9" s="130" t="s">
        <v>2752</v>
      </c>
      <c r="K9" s="63"/>
      <c r="L9" s="63"/>
      <c r="M9" s="130" t="s">
        <v>9000</v>
      </c>
    </row>
    <row r="10" spans="1:13" ht="57">
      <c r="A10" s="230">
        <v>7</v>
      </c>
      <c r="B10" s="231" t="s">
        <v>2702</v>
      </c>
      <c r="C10" s="62">
        <v>2910000</v>
      </c>
      <c r="D10" s="130"/>
      <c r="E10" s="137"/>
      <c r="F10" s="135" t="s">
        <v>8295</v>
      </c>
      <c r="G10" s="157">
        <v>3000000</v>
      </c>
      <c r="H10" s="131" t="s">
        <v>2746</v>
      </c>
      <c r="I10" s="226" t="s">
        <v>2745</v>
      </c>
      <c r="J10" s="130" t="s">
        <v>2753</v>
      </c>
      <c r="K10" s="63"/>
      <c r="L10" s="63"/>
      <c r="M10" s="135"/>
    </row>
    <row r="11" spans="1:13" ht="57">
      <c r="A11" s="230">
        <v>8</v>
      </c>
      <c r="B11" s="231" t="s">
        <v>2703</v>
      </c>
      <c r="C11" s="62">
        <v>4850000</v>
      </c>
      <c r="D11" s="130"/>
      <c r="E11" s="137"/>
      <c r="F11" s="135" t="s">
        <v>8296</v>
      </c>
      <c r="G11" s="157">
        <v>5000000</v>
      </c>
      <c r="H11" s="131" t="s">
        <v>2746</v>
      </c>
      <c r="I11" s="226" t="s">
        <v>2754</v>
      </c>
      <c r="J11" s="130" t="s">
        <v>2755</v>
      </c>
      <c r="K11" s="63"/>
      <c r="L11" s="63"/>
      <c r="M11" s="135"/>
    </row>
    <row r="12" spans="1:13" ht="28.5">
      <c r="A12" s="230">
        <v>9</v>
      </c>
      <c r="B12" s="231" t="s">
        <v>2634</v>
      </c>
      <c r="C12" s="62">
        <v>970000</v>
      </c>
      <c r="D12" s="130"/>
      <c r="E12" s="137"/>
      <c r="F12" s="135" t="s">
        <v>8297</v>
      </c>
      <c r="G12" s="157"/>
      <c r="H12" s="63" t="s">
        <v>2772</v>
      </c>
      <c r="I12" s="63"/>
      <c r="J12" s="63"/>
      <c r="K12" s="63"/>
      <c r="L12" s="63"/>
      <c r="M12" s="135"/>
    </row>
    <row r="13" spans="1:13" ht="128.25">
      <c r="A13" s="230">
        <v>10</v>
      </c>
      <c r="B13" s="231" t="s">
        <v>2704</v>
      </c>
      <c r="C13" s="62">
        <v>3880000</v>
      </c>
      <c r="D13" s="130"/>
      <c r="E13" s="137"/>
      <c r="F13" s="135" t="s">
        <v>8298</v>
      </c>
      <c r="G13" s="157">
        <v>4000000</v>
      </c>
      <c r="H13" s="131" t="s">
        <v>2746</v>
      </c>
      <c r="I13" s="226" t="s">
        <v>2751</v>
      </c>
      <c r="J13" s="130" t="s">
        <v>2756</v>
      </c>
      <c r="K13" s="63"/>
      <c r="L13" s="63"/>
      <c r="M13" s="137" t="s">
        <v>9001</v>
      </c>
    </row>
    <row r="14" spans="1:13" ht="57">
      <c r="A14" s="230">
        <v>11</v>
      </c>
      <c r="B14" s="231" t="s">
        <v>2705</v>
      </c>
      <c r="C14" s="62">
        <v>970000</v>
      </c>
      <c r="D14" s="130"/>
      <c r="E14" s="137"/>
      <c r="F14" s="135" t="s">
        <v>8299</v>
      </c>
      <c r="G14" s="157">
        <v>1000000</v>
      </c>
      <c r="H14" s="131" t="s">
        <v>2746</v>
      </c>
      <c r="I14" s="226" t="s">
        <v>2757</v>
      </c>
      <c r="J14" s="130" t="s">
        <v>2758</v>
      </c>
      <c r="K14" s="63"/>
      <c r="L14" s="63"/>
      <c r="M14" s="135"/>
    </row>
    <row r="15" spans="1:13" ht="57">
      <c r="A15" s="230">
        <v>12</v>
      </c>
      <c r="B15" s="231" t="s">
        <v>2706</v>
      </c>
      <c r="C15" s="62">
        <v>2910000</v>
      </c>
      <c r="D15" s="130"/>
      <c r="E15" s="137"/>
      <c r="F15" s="135" t="s">
        <v>8300</v>
      </c>
      <c r="G15" s="157">
        <v>3000000</v>
      </c>
      <c r="H15" s="131" t="s">
        <v>2746</v>
      </c>
      <c r="I15" s="226" t="s">
        <v>2745</v>
      </c>
      <c r="J15" s="130" t="s">
        <v>2760</v>
      </c>
      <c r="K15" s="63"/>
      <c r="L15" s="63"/>
      <c r="M15" s="135"/>
    </row>
    <row r="16" spans="1:13" ht="57">
      <c r="A16" s="230">
        <v>13</v>
      </c>
      <c r="B16" s="231" t="s">
        <v>2707</v>
      </c>
      <c r="C16" s="62">
        <v>970000</v>
      </c>
      <c r="D16" s="130"/>
      <c r="E16" s="137"/>
      <c r="F16" s="135" t="s">
        <v>8301</v>
      </c>
      <c r="G16" s="157">
        <v>1000000</v>
      </c>
      <c r="H16" s="131" t="s">
        <v>2746</v>
      </c>
      <c r="I16" s="226" t="s">
        <v>2757</v>
      </c>
      <c r="J16" s="130" t="s">
        <v>2759</v>
      </c>
      <c r="K16" s="63"/>
      <c r="L16" s="63"/>
      <c r="M16" s="135"/>
    </row>
    <row r="17" spans="1:13">
      <c r="A17" s="230">
        <v>14</v>
      </c>
      <c r="B17" s="231" t="s">
        <v>2708</v>
      </c>
      <c r="C17" s="62">
        <v>3500000</v>
      </c>
      <c r="D17" s="130"/>
      <c r="E17" s="137"/>
      <c r="F17" s="135" t="s">
        <v>1565</v>
      </c>
      <c r="G17" s="549">
        <v>4500000</v>
      </c>
      <c r="H17" s="550" t="s">
        <v>2762</v>
      </c>
      <c r="I17" s="552" t="s">
        <v>2761</v>
      </c>
      <c r="J17" s="553" t="s">
        <v>2763</v>
      </c>
      <c r="K17" s="551"/>
      <c r="L17" s="551"/>
      <c r="M17" s="556"/>
    </row>
    <row r="18" spans="1:13" ht="28.5">
      <c r="A18" s="230">
        <v>15</v>
      </c>
      <c r="B18" s="231" t="s">
        <v>1563</v>
      </c>
      <c r="C18" s="62">
        <v>820000</v>
      </c>
      <c r="D18" s="63"/>
      <c r="E18" s="137"/>
      <c r="F18" s="135" t="s">
        <v>2725</v>
      </c>
      <c r="G18" s="549"/>
      <c r="H18" s="550">
        <v>0.02</v>
      </c>
      <c r="I18" s="551" t="s">
        <v>2741</v>
      </c>
      <c r="J18" s="553"/>
      <c r="K18" s="551"/>
      <c r="L18" s="551"/>
      <c r="M18" s="556"/>
    </row>
    <row r="19" spans="1:13" ht="57">
      <c r="A19" s="230">
        <v>16</v>
      </c>
      <c r="B19" s="135" t="s">
        <v>2709</v>
      </c>
      <c r="C19" s="62">
        <v>960000</v>
      </c>
      <c r="D19" s="130"/>
      <c r="E19" s="137"/>
      <c r="F19" s="135" t="s">
        <v>1566</v>
      </c>
      <c r="G19" s="157">
        <v>1000000</v>
      </c>
      <c r="H19" s="131" t="s">
        <v>2766</v>
      </c>
      <c r="I19" s="226" t="s">
        <v>2765</v>
      </c>
      <c r="J19" s="130" t="s">
        <v>2767</v>
      </c>
      <c r="K19" s="63"/>
      <c r="L19" s="63"/>
      <c r="M19" s="135"/>
    </row>
    <row r="20" spans="1:13" ht="57">
      <c r="A20" s="230">
        <v>17</v>
      </c>
      <c r="B20" s="135" t="s">
        <v>2709</v>
      </c>
      <c r="C20" s="62">
        <v>2880000</v>
      </c>
      <c r="D20" s="63"/>
      <c r="E20" s="137"/>
      <c r="F20" s="135" t="s">
        <v>2725</v>
      </c>
      <c r="G20" s="157">
        <v>3000000</v>
      </c>
      <c r="H20" s="131" t="s">
        <v>2766</v>
      </c>
      <c r="I20" s="226" t="s">
        <v>2768</v>
      </c>
      <c r="J20" s="130" t="s">
        <v>2764</v>
      </c>
      <c r="K20" s="63"/>
      <c r="L20" s="63"/>
      <c r="M20" s="135"/>
    </row>
    <row r="21" spans="1:13">
      <c r="A21" s="230">
        <v>18</v>
      </c>
      <c r="B21" s="135" t="s">
        <v>2275</v>
      </c>
      <c r="C21" s="62">
        <v>2750000</v>
      </c>
      <c r="D21" s="130"/>
      <c r="E21" s="137"/>
      <c r="F21" s="135" t="s">
        <v>2726</v>
      </c>
      <c r="G21" s="157"/>
      <c r="H21" s="63" t="s">
        <v>2772</v>
      </c>
      <c r="I21" s="63"/>
      <c r="J21" s="63"/>
      <c r="K21" s="63"/>
      <c r="L21" s="63"/>
      <c r="M21" s="135"/>
    </row>
    <row r="22" spans="1:13">
      <c r="A22" s="230">
        <v>19</v>
      </c>
      <c r="B22" s="135" t="s">
        <v>2710</v>
      </c>
      <c r="C22" s="62">
        <v>3400000</v>
      </c>
      <c r="D22" s="130"/>
      <c r="E22" s="137"/>
      <c r="F22" s="135" t="s">
        <v>1567</v>
      </c>
      <c r="G22" s="157"/>
      <c r="H22" s="63" t="s">
        <v>2772</v>
      </c>
      <c r="I22" s="63"/>
      <c r="J22" s="63"/>
      <c r="K22" s="63"/>
      <c r="L22" s="63"/>
      <c r="M22" s="135"/>
    </row>
    <row r="23" spans="1:13">
      <c r="A23" s="230">
        <v>20</v>
      </c>
      <c r="B23" s="135" t="s">
        <v>2711</v>
      </c>
      <c r="C23" s="62">
        <v>820000</v>
      </c>
      <c r="D23" s="130"/>
      <c r="E23" s="137"/>
      <c r="F23" s="135" t="s">
        <v>1567</v>
      </c>
      <c r="G23" s="157"/>
      <c r="H23" s="63" t="s">
        <v>2772</v>
      </c>
      <c r="I23" s="63"/>
      <c r="J23" s="63"/>
      <c r="K23" s="63"/>
      <c r="L23" s="63"/>
      <c r="M23" s="135"/>
    </row>
    <row r="24" spans="1:13">
      <c r="A24" s="230">
        <v>21</v>
      </c>
      <c r="B24" s="135" t="s">
        <v>2712</v>
      </c>
      <c r="C24" s="62">
        <v>950000</v>
      </c>
      <c r="D24" s="130"/>
      <c r="E24" s="137"/>
      <c r="F24" s="135" t="s">
        <v>1567</v>
      </c>
      <c r="G24" s="157"/>
      <c r="H24" s="63" t="s">
        <v>2772</v>
      </c>
      <c r="I24" s="63"/>
      <c r="J24" s="63"/>
      <c r="K24" s="63"/>
      <c r="L24" s="63"/>
      <c r="M24" s="135"/>
    </row>
    <row r="25" spans="1:13">
      <c r="A25" s="230">
        <v>22</v>
      </c>
      <c r="B25" s="135" t="s">
        <v>2713</v>
      </c>
      <c r="C25" s="62">
        <v>2640000</v>
      </c>
      <c r="D25" s="130"/>
      <c r="E25" s="137"/>
      <c r="F25" s="135" t="s">
        <v>1568</v>
      </c>
      <c r="G25" s="157"/>
      <c r="H25" s="63" t="s">
        <v>2772</v>
      </c>
      <c r="I25" s="63"/>
      <c r="J25" s="63"/>
      <c r="K25" s="63"/>
      <c r="L25" s="63"/>
      <c r="M25" s="135"/>
    </row>
    <row r="26" spans="1:13">
      <c r="A26" s="230">
        <v>23</v>
      </c>
      <c r="B26" s="135" t="s">
        <v>730</v>
      </c>
      <c r="C26" s="62">
        <v>1000000</v>
      </c>
      <c r="D26" s="130"/>
      <c r="E26" s="137"/>
      <c r="F26" s="135" t="s">
        <v>1568</v>
      </c>
      <c r="G26" s="157"/>
      <c r="H26" s="63" t="s">
        <v>2772</v>
      </c>
      <c r="I26" s="63"/>
      <c r="J26" s="63"/>
      <c r="K26" s="63"/>
      <c r="L26" s="63"/>
      <c r="M26" s="135"/>
    </row>
    <row r="27" spans="1:13">
      <c r="A27" s="230">
        <v>24</v>
      </c>
      <c r="B27" s="135" t="s">
        <v>2714</v>
      </c>
      <c r="C27" s="62">
        <v>2600000</v>
      </c>
      <c r="D27" s="130"/>
      <c r="E27" s="137"/>
      <c r="F27" s="135" t="s">
        <v>1568</v>
      </c>
      <c r="G27" s="157"/>
      <c r="H27" s="63" t="s">
        <v>2772</v>
      </c>
      <c r="I27" s="63"/>
      <c r="J27" s="63"/>
      <c r="K27" s="63"/>
      <c r="L27" s="63"/>
      <c r="M27" s="135"/>
    </row>
    <row r="28" spans="1:13">
      <c r="A28" s="230">
        <v>25</v>
      </c>
      <c r="B28" s="135" t="s">
        <v>2715</v>
      </c>
      <c r="C28" s="62">
        <v>600000</v>
      </c>
      <c r="D28" s="130"/>
      <c r="E28" s="137"/>
      <c r="F28" s="135" t="s">
        <v>1569</v>
      </c>
      <c r="G28" s="157"/>
      <c r="H28" s="63" t="s">
        <v>2772</v>
      </c>
      <c r="I28" s="63"/>
      <c r="J28" s="63"/>
      <c r="K28" s="63"/>
      <c r="L28" s="63"/>
      <c r="M28" s="135"/>
    </row>
    <row r="29" spans="1:13">
      <c r="A29" s="230">
        <v>26</v>
      </c>
      <c r="B29" s="135" t="s">
        <v>8184</v>
      </c>
      <c r="C29" s="62">
        <v>1720000</v>
      </c>
      <c r="D29" s="130"/>
      <c r="E29" s="137"/>
      <c r="F29" s="135" t="s">
        <v>8185</v>
      </c>
      <c r="G29" s="157"/>
      <c r="H29" s="63"/>
      <c r="I29" s="63"/>
      <c r="J29" s="63"/>
      <c r="K29" s="63"/>
      <c r="L29" s="63"/>
      <c r="M29" s="135"/>
    </row>
    <row r="30" spans="1:13">
      <c r="A30" s="230">
        <v>27</v>
      </c>
      <c r="B30" s="135" t="s">
        <v>2716</v>
      </c>
      <c r="C30" s="62">
        <v>1840000</v>
      </c>
      <c r="D30" s="130"/>
      <c r="E30" s="137"/>
      <c r="F30" s="135" t="s">
        <v>1569</v>
      </c>
      <c r="G30" s="157"/>
      <c r="H30" s="63" t="s">
        <v>2772</v>
      </c>
      <c r="I30" s="63"/>
      <c r="J30" s="63"/>
      <c r="K30" s="63"/>
      <c r="L30" s="63"/>
      <c r="M30" s="135"/>
    </row>
    <row r="31" spans="1:13">
      <c r="A31" s="230">
        <v>28</v>
      </c>
      <c r="B31" s="135" t="s">
        <v>1564</v>
      </c>
      <c r="C31" s="62">
        <v>380000</v>
      </c>
      <c r="D31" s="130"/>
      <c r="E31" s="137"/>
      <c r="F31" s="135" t="s">
        <v>1569</v>
      </c>
      <c r="G31" s="157"/>
      <c r="H31" s="63" t="s">
        <v>2772</v>
      </c>
      <c r="I31" s="63"/>
      <c r="J31" s="63"/>
      <c r="K31" s="63"/>
      <c r="L31" s="63"/>
      <c r="M31" s="135"/>
    </row>
    <row r="32" spans="1:13">
      <c r="A32" s="230">
        <v>29</v>
      </c>
      <c r="B32" s="135" t="s">
        <v>737</v>
      </c>
      <c r="C32" s="62">
        <v>810000</v>
      </c>
      <c r="D32" s="130"/>
      <c r="E32" s="137"/>
      <c r="F32" s="135" t="s">
        <v>1570</v>
      </c>
      <c r="G32" s="157"/>
      <c r="H32" s="63" t="s">
        <v>2772</v>
      </c>
      <c r="I32" s="63"/>
      <c r="J32" s="63"/>
      <c r="K32" s="63"/>
      <c r="L32" s="63"/>
      <c r="M32" s="135"/>
    </row>
    <row r="33" spans="1:13">
      <c r="A33" s="230">
        <v>30</v>
      </c>
      <c r="B33" s="135" t="s">
        <v>2380</v>
      </c>
      <c r="C33" s="62">
        <v>900000</v>
      </c>
      <c r="D33" s="130"/>
      <c r="E33" s="137"/>
      <c r="F33" s="232" t="s">
        <v>2727</v>
      </c>
      <c r="G33" s="233"/>
      <c r="H33" s="63" t="s">
        <v>2772</v>
      </c>
      <c r="I33" s="63"/>
      <c r="J33" s="63"/>
      <c r="K33" s="63"/>
      <c r="L33" s="63"/>
      <c r="M33" s="135"/>
    </row>
    <row r="34" spans="1:13">
      <c r="A34" s="230">
        <v>31</v>
      </c>
      <c r="B34" s="135" t="s">
        <v>2717</v>
      </c>
      <c r="C34" s="62">
        <v>960000</v>
      </c>
      <c r="D34" s="130"/>
      <c r="E34" s="137"/>
      <c r="F34" s="232" t="s">
        <v>2728</v>
      </c>
      <c r="G34" s="233"/>
      <c r="H34" s="63" t="s">
        <v>2772</v>
      </c>
      <c r="I34" s="63"/>
      <c r="J34" s="63"/>
      <c r="K34" s="63"/>
      <c r="L34" s="63"/>
      <c r="M34" s="135"/>
    </row>
    <row r="35" spans="1:13" ht="28.5">
      <c r="A35" s="230">
        <v>32</v>
      </c>
      <c r="B35" s="135" t="s">
        <v>8186</v>
      </c>
      <c r="C35" s="62">
        <v>1550000</v>
      </c>
      <c r="D35" s="130"/>
      <c r="E35" s="137"/>
      <c r="F35" s="135" t="s">
        <v>8187</v>
      </c>
      <c r="G35" s="157"/>
      <c r="H35" s="63"/>
      <c r="I35" s="63"/>
      <c r="J35" s="63"/>
      <c r="K35" s="63"/>
      <c r="L35" s="63"/>
      <c r="M35" s="135"/>
    </row>
    <row r="36" spans="1:13" ht="57">
      <c r="A36" s="230">
        <v>33</v>
      </c>
      <c r="B36" s="135" t="s">
        <v>741</v>
      </c>
      <c r="C36" s="62">
        <v>950000</v>
      </c>
      <c r="D36" s="130"/>
      <c r="E36" s="137"/>
      <c r="F36" s="135" t="s">
        <v>1570</v>
      </c>
      <c r="G36" s="157">
        <v>1000000</v>
      </c>
      <c r="H36" s="131" t="s">
        <v>2770</v>
      </c>
      <c r="I36" s="226" t="s">
        <v>2769</v>
      </c>
      <c r="J36" s="130" t="s">
        <v>2771</v>
      </c>
      <c r="K36" s="63"/>
      <c r="L36" s="63"/>
      <c r="M36" s="135"/>
    </row>
    <row r="37" spans="1:13">
      <c r="A37" s="230">
        <v>34</v>
      </c>
      <c r="B37" s="135" t="s">
        <v>2718</v>
      </c>
      <c r="C37" s="62">
        <v>950000</v>
      </c>
      <c r="D37" s="130"/>
      <c r="E37" s="137"/>
      <c r="F37" s="135" t="s">
        <v>1570</v>
      </c>
      <c r="G37" s="157"/>
      <c r="H37" s="63" t="s">
        <v>2772</v>
      </c>
      <c r="I37" s="63"/>
      <c r="J37" s="63"/>
      <c r="K37" s="63"/>
      <c r="L37" s="63"/>
      <c r="M37" s="135"/>
    </row>
    <row r="38" spans="1:13">
      <c r="A38" s="230">
        <v>35</v>
      </c>
      <c r="B38" s="135" t="s">
        <v>2719</v>
      </c>
      <c r="C38" s="62">
        <v>1250000</v>
      </c>
      <c r="D38" s="130"/>
      <c r="E38" s="137"/>
      <c r="F38" s="135" t="s">
        <v>1571</v>
      </c>
      <c r="G38" s="157"/>
      <c r="H38" s="63" t="s">
        <v>2772</v>
      </c>
      <c r="I38" s="63"/>
      <c r="J38" s="63"/>
      <c r="K38" s="63"/>
      <c r="L38" s="63"/>
      <c r="M38" s="135"/>
    </row>
    <row r="39" spans="1:13" ht="28.5">
      <c r="A39" s="230">
        <v>36</v>
      </c>
      <c r="B39" s="135" t="s">
        <v>8188</v>
      </c>
      <c r="C39" s="62">
        <v>1440000</v>
      </c>
      <c r="D39" s="130"/>
      <c r="E39" s="137"/>
      <c r="F39" s="135" t="s">
        <v>8191</v>
      </c>
      <c r="G39" s="157"/>
      <c r="H39" s="63"/>
      <c r="I39" s="63"/>
      <c r="J39" s="63"/>
      <c r="K39" s="63"/>
      <c r="L39" s="63"/>
      <c r="M39" s="135"/>
    </row>
    <row r="40" spans="1:13">
      <c r="A40" s="230">
        <v>37</v>
      </c>
      <c r="B40" s="135" t="s">
        <v>2720</v>
      </c>
      <c r="C40" s="62">
        <v>1240000</v>
      </c>
      <c r="D40" s="130"/>
      <c r="E40" s="137"/>
      <c r="F40" s="135" t="s">
        <v>1571</v>
      </c>
      <c r="G40" s="157"/>
      <c r="H40" s="63" t="s">
        <v>2221</v>
      </c>
      <c r="I40" s="63"/>
      <c r="J40" s="63"/>
      <c r="K40" s="63"/>
      <c r="L40" s="63"/>
      <c r="M40" s="135"/>
    </row>
    <row r="41" spans="1:13" ht="28.5">
      <c r="A41" s="230">
        <v>38</v>
      </c>
      <c r="B41" s="135" t="s">
        <v>8189</v>
      </c>
      <c r="C41" s="62">
        <v>800000</v>
      </c>
      <c r="D41" s="130"/>
      <c r="E41" s="137"/>
      <c r="F41" s="135" t="s">
        <v>8190</v>
      </c>
      <c r="G41" s="157"/>
      <c r="H41" s="63"/>
      <c r="I41" s="63"/>
      <c r="J41" s="63"/>
      <c r="K41" s="63"/>
      <c r="L41" s="63"/>
      <c r="M41" s="135"/>
    </row>
    <row r="42" spans="1:13" ht="28.5">
      <c r="A42" s="230">
        <v>39</v>
      </c>
      <c r="B42" s="135" t="s">
        <v>8192</v>
      </c>
      <c r="C42" s="62">
        <v>200000</v>
      </c>
      <c r="D42" s="130"/>
      <c r="E42" s="137"/>
      <c r="F42" s="135" t="s">
        <v>8193</v>
      </c>
      <c r="G42" s="157"/>
      <c r="H42" s="63"/>
      <c r="I42" s="63"/>
      <c r="J42" s="63"/>
      <c r="K42" s="63"/>
      <c r="L42" s="63"/>
      <c r="M42" s="135"/>
    </row>
    <row r="43" spans="1:13" ht="28.5">
      <c r="A43" s="230">
        <v>40</v>
      </c>
      <c r="B43" s="135" t="s">
        <v>8192</v>
      </c>
      <c r="C43" s="62">
        <v>300000</v>
      </c>
      <c r="D43" s="130"/>
      <c r="E43" s="137"/>
      <c r="F43" s="135" t="s">
        <v>8194</v>
      </c>
      <c r="G43" s="157"/>
      <c r="H43" s="63"/>
      <c r="I43" s="63"/>
      <c r="J43" s="63"/>
      <c r="K43" s="63"/>
      <c r="L43" s="63"/>
      <c r="M43" s="135"/>
    </row>
    <row r="44" spans="1:13">
      <c r="A44" s="230">
        <v>41</v>
      </c>
      <c r="B44" s="135" t="s">
        <v>2721</v>
      </c>
      <c r="C44" s="62">
        <v>200000</v>
      </c>
      <c r="D44" s="130"/>
      <c r="E44" s="137"/>
      <c r="F44" s="232" t="s">
        <v>2729</v>
      </c>
      <c r="G44" s="233"/>
      <c r="H44" s="63" t="s">
        <v>2772</v>
      </c>
      <c r="I44" s="63"/>
      <c r="J44" s="63"/>
      <c r="K44" s="63"/>
      <c r="L44" s="63"/>
      <c r="M44" s="135"/>
    </row>
    <row r="45" spans="1:13" ht="28.5">
      <c r="A45" s="230">
        <v>42</v>
      </c>
      <c r="B45" s="135" t="s">
        <v>8195</v>
      </c>
      <c r="C45" s="62">
        <v>300000</v>
      </c>
      <c r="D45" s="130"/>
      <c r="E45" s="137"/>
      <c r="F45" s="135" t="s">
        <v>8196</v>
      </c>
      <c r="G45" s="157"/>
      <c r="H45" s="63"/>
      <c r="I45" s="63"/>
      <c r="J45" s="63"/>
      <c r="K45" s="63"/>
      <c r="L45" s="63"/>
      <c r="M45" s="135"/>
    </row>
    <row r="46" spans="1:13" ht="28.5">
      <c r="A46" s="230">
        <v>43</v>
      </c>
      <c r="B46" s="135" t="s">
        <v>8197</v>
      </c>
      <c r="C46" s="62">
        <v>500000</v>
      </c>
      <c r="D46" s="130"/>
      <c r="E46" s="137"/>
      <c r="F46" s="135" t="s">
        <v>8198</v>
      </c>
      <c r="G46" s="157"/>
      <c r="H46" s="63"/>
      <c r="I46" s="63"/>
      <c r="J46" s="63"/>
      <c r="K46" s="63"/>
      <c r="L46" s="63"/>
      <c r="M46" s="135"/>
    </row>
    <row r="47" spans="1:13" ht="28.5">
      <c r="A47" s="230">
        <v>44</v>
      </c>
      <c r="B47" s="135" t="s">
        <v>8197</v>
      </c>
      <c r="C47" s="62">
        <v>600000</v>
      </c>
      <c r="D47" s="130"/>
      <c r="E47" s="137"/>
      <c r="F47" s="135" t="s">
        <v>8198</v>
      </c>
      <c r="G47" s="157"/>
      <c r="H47" s="63"/>
      <c r="I47" s="63"/>
      <c r="J47" s="63"/>
      <c r="K47" s="63"/>
      <c r="L47" s="63"/>
      <c r="M47" s="135"/>
    </row>
    <row r="48" spans="1:13" ht="28.5">
      <c r="A48" s="230">
        <v>45</v>
      </c>
      <c r="B48" s="135" t="s">
        <v>8200</v>
      </c>
      <c r="C48" s="62">
        <v>540000</v>
      </c>
      <c r="D48" s="130"/>
      <c r="E48" s="137"/>
      <c r="F48" s="135" t="s">
        <v>8201</v>
      </c>
      <c r="G48" s="157"/>
      <c r="H48" s="63"/>
      <c r="I48" s="63"/>
      <c r="J48" s="63"/>
      <c r="K48" s="63"/>
      <c r="L48" s="63"/>
      <c r="M48" s="135"/>
    </row>
    <row r="49" spans="1:13">
      <c r="A49" s="230">
        <v>46</v>
      </c>
      <c r="B49" s="135" t="s">
        <v>8199</v>
      </c>
      <c r="C49" s="62">
        <v>100000</v>
      </c>
      <c r="D49" s="130"/>
      <c r="E49" s="137"/>
      <c r="F49" s="135" t="s">
        <v>2730</v>
      </c>
      <c r="G49" s="157"/>
      <c r="H49" s="63" t="s">
        <v>2772</v>
      </c>
      <c r="I49" s="63"/>
      <c r="J49" s="63"/>
      <c r="K49" s="63"/>
      <c r="L49" s="63"/>
      <c r="M49" s="135"/>
    </row>
    <row r="50" spans="1:13">
      <c r="A50" s="230">
        <v>47</v>
      </c>
      <c r="B50" s="135" t="s">
        <v>2722</v>
      </c>
      <c r="C50" s="62">
        <v>700000</v>
      </c>
      <c r="D50" s="130"/>
      <c r="E50" s="137"/>
      <c r="F50" s="135" t="s">
        <v>2730</v>
      </c>
      <c r="G50" s="157"/>
      <c r="H50" s="63" t="s">
        <v>2772</v>
      </c>
      <c r="I50" s="63"/>
      <c r="J50" s="63"/>
      <c r="K50" s="63"/>
      <c r="L50" s="63"/>
      <c r="M50" s="135"/>
    </row>
    <row r="51" spans="1:13">
      <c r="A51" s="230">
        <v>48</v>
      </c>
      <c r="B51" s="135" t="s">
        <v>836</v>
      </c>
      <c r="C51" s="62">
        <v>400000</v>
      </c>
      <c r="D51" s="130"/>
      <c r="E51" s="137"/>
      <c r="F51" s="135" t="s">
        <v>2730</v>
      </c>
      <c r="G51" s="157"/>
      <c r="H51" s="63" t="s">
        <v>2772</v>
      </c>
      <c r="I51" s="63"/>
      <c r="J51" s="63"/>
      <c r="K51" s="63"/>
      <c r="L51" s="63"/>
      <c r="M51" s="135"/>
    </row>
    <row r="52" spans="1:13">
      <c r="A52" s="230">
        <v>49</v>
      </c>
      <c r="B52" s="135" t="s">
        <v>2440</v>
      </c>
      <c r="C52" s="62">
        <v>300000</v>
      </c>
      <c r="D52" s="130"/>
      <c r="E52" s="137"/>
      <c r="F52" s="135" t="s">
        <v>2730</v>
      </c>
      <c r="G52" s="157"/>
      <c r="H52" s="63" t="s">
        <v>2772</v>
      </c>
      <c r="I52" s="63"/>
      <c r="J52" s="63"/>
      <c r="K52" s="63"/>
      <c r="L52" s="63"/>
      <c r="M52" s="135"/>
    </row>
    <row r="53" spans="1:13">
      <c r="A53" s="230">
        <v>50</v>
      </c>
      <c r="B53" s="135" t="s">
        <v>2723</v>
      </c>
      <c r="C53" s="62">
        <v>1550000</v>
      </c>
      <c r="D53" s="130"/>
      <c r="E53" s="137"/>
      <c r="F53" s="135" t="s">
        <v>2731</v>
      </c>
      <c r="G53" s="157"/>
      <c r="H53" s="63" t="s">
        <v>2772</v>
      </c>
      <c r="I53" s="63"/>
      <c r="J53" s="63"/>
      <c r="K53" s="63"/>
      <c r="L53" s="63"/>
      <c r="M53" s="135"/>
    </row>
    <row r="54" spans="1:13">
      <c r="A54" s="230">
        <v>51</v>
      </c>
      <c r="B54" s="135" t="s">
        <v>2460</v>
      </c>
      <c r="C54" s="62">
        <v>900000</v>
      </c>
      <c r="D54" s="130"/>
      <c r="E54" s="137"/>
      <c r="F54" s="135" t="s">
        <v>2732</v>
      </c>
      <c r="G54" s="157"/>
      <c r="H54" s="63" t="s">
        <v>2772</v>
      </c>
      <c r="I54" s="63"/>
      <c r="J54" s="63"/>
      <c r="K54" s="63"/>
      <c r="L54" s="63"/>
      <c r="M54" s="135"/>
    </row>
    <row r="55" spans="1:13">
      <c r="A55" s="230">
        <v>52</v>
      </c>
      <c r="B55" s="135" t="s">
        <v>2463</v>
      </c>
      <c r="C55" s="62">
        <v>1200000</v>
      </c>
      <c r="D55" s="130"/>
      <c r="E55" s="137"/>
      <c r="F55" s="135" t="s">
        <v>2732</v>
      </c>
      <c r="G55" s="157"/>
      <c r="H55" s="63" t="s">
        <v>2772</v>
      </c>
      <c r="I55" s="63"/>
      <c r="J55" s="63"/>
      <c r="K55" s="63"/>
      <c r="L55" s="63"/>
      <c r="M55" s="135"/>
    </row>
    <row r="56" spans="1:13">
      <c r="A56" s="230">
        <v>53</v>
      </c>
      <c r="B56" s="135" t="s">
        <v>830</v>
      </c>
      <c r="C56" s="62">
        <v>456000</v>
      </c>
      <c r="D56" s="130"/>
      <c r="E56" s="137"/>
      <c r="F56" s="135" t="s">
        <v>2733</v>
      </c>
      <c r="G56" s="157"/>
      <c r="H56" s="63" t="s">
        <v>2772</v>
      </c>
      <c r="I56" s="63"/>
      <c r="J56" s="63"/>
      <c r="K56" s="63"/>
      <c r="L56" s="63"/>
      <c r="M56" s="135"/>
    </row>
    <row r="57" spans="1:13">
      <c r="A57" s="230">
        <v>54</v>
      </c>
      <c r="B57" s="135" t="s">
        <v>763</v>
      </c>
      <c r="C57" s="62">
        <v>200000</v>
      </c>
      <c r="D57" s="130"/>
      <c r="E57" s="137"/>
      <c r="F57" s="135" t="s">
        <v>2734</v>
      </c>
      <c r="G57" s="157"/>
      <c r="H57" s="63" t="s">
        <v>2772</v>
      </c>
      <c r="I57" s="63"/>
      <c r="J57" s="63"/>
      <c r="K57" s="63"/>
      <c r="L57" s="63"/>
      <c r="M57" s="135"/>
    </row>
    <row r="58" spans="1:13">
      <c r="A58" s="230">
        <v>55</v>
      </c>
      <c r="B58" s="135" t="s">
        <v>767</v>
      </c>
      <c r="C58" s="62">
        <v>300000</v>
      </c>
      <c r="D58" s="130"/>
      <c r="E58" s="137"/>
      <c r="F58" s="135" t="s">
        <v>2735</v>
      </c>
      <c r="G58" s="157"/>
      <c r="H58" s="63" t="s">
        <v>2772</v>
      </c>
      <c r="I58" s="63"/>
      <c r="J58" s="63"/>
      <c r="K58" s="63"/>
      <c r="L58" s="63"/>
      <c r="M58" s="135"/>
    </row>
    <row r="59" spans="1:13">
      <c r="A59" s="230">
        <v>56</v>
      </c>
      <c r="B59" s="135" t="s">
        <v>2483</v>
      </c>
      <c r="C59" s="62">
        <v>200000</v>
      </c>
      <c r="D59" s="130"/>
      <c r="E59" s="137"/>
      <c r="F59" s="135" t="s">
        <v>2736</v>
      </c>
      <c r="G59" s="157"/>
      <c r="H59" s="63" t="s">
        <v>2772</v>
      </c>
      <c r="I59" s="63"/>
      <c r="J59" s="63"/>
      <c r="K59" s="63"/>
      <c r="L59" s="63"/>
      <c r="M59" s="135"/>
    </row>
    <row r="60" spans="1:13" s="3" customFormat="1">
      <c r="A60" s="230">
        <v>57</v>
      </c>
      <c r="B60" s="135" t="s">
        <v>846</v>
      </c>
      <c r="C60" s="62">
        <v>300000</v>
      </c>
      <c r="D60" s="130"/>
      <c r="E60" s="137"/>
      <c r="F60" s="135" t="s">
        <v>2737</v>
      </c>
      <c r="G60" s="157"/>
      <c r="H60" s="63" t="s">
        <v>2772</v>
      </c>
      <c r="I60" s="63"/>
      <c r="J60" s="63"/>
      <c r="K60" s="63"/>
      <c r="L60" s="63"/>
      <c r="M60" s="135"/>
    </row>
    <row r="61" spans="1:13" s="3" customFormat="1">
      <c r="A61" s="230">
        <v>58</v>
      </c>
      <c r="B61" s="135" t="s">
        <v>776</v>
      </c>
      <c r="C61" s="62">
        <v>285000</v>
      </c>
      <c r="D61" s="130"/>
      <c r="E61" s="137"/>
      <c r="F61" s="135" t="s">
        <v>2738</v>
      </c>
      <c r="G61" s="157"/>
      <c r="H61" s="63" t="s">
        <v>2772</v>
      </c>
      <c r="I61" s="63"/>
      <c r="J61" s="63"/>
      <c r="K61" s="63"/>
      <c r="L61" s="63"/>
      <c r="M61" s="135"/>
    </row>
    <row r="62" spans="1:13" s="33" customFormat="1">
      <c r="A62" s="230">
        <v>59</v>
      </c>
      <c r="B62" s="135" t="s">
        <v>848</v>
      </c>
      <c r="C62" s="62">
        <v>92000</v>
      </c>
      <c r="D62" s="130"/>
      <c r="E62" s="137"/>
      <c r="F62" s="135" t="s">
        <v>2739</v>
      </c>
      <c r="G62" s="157"/>
      <c r="H62" s="63" t="s">
        <v>2772</v>
      </c>
      <c r="I62" s="63"/>
      <c r="J62" s="63"/>
      <c r="K62" s="63"/>
      <c r="L62" s="63"/>
      <c r="M62" s="135"/>
    </row>
    <row r="63" spans="1:13" s="3" customFormat="1">
      <c r="A63" s="230">
        <v>60</v>
      </c>
      <c r="B63" s="135" t="s">
        <v>2499</v>
      </c>
      <c r="C63" s="62">
        <v>188000</v>
      </c>
      <c r="D63" s="130"/>
      <c r="E63" s="137"/>
      <c r="F63" s="135" t="s">
        <v>2740</v>
      </c>
      <c r="G63" s="157"/>
      <c r="H63" s="63" t="s">
        <v>2772</v>
      </c>
      <c r="I63" s="63"/>
      <c r="J63" s="63"/>
      <c r="K63" s="63"/>
      <c r="L63" s="63"/>
      <c r="M63" s="135"/>
    </row>
    <row r="64" spans="1:13" s="3" customFormat="1" ht="128.25">
      <c r="A64" s="230">
        <v>61</v>
      </c>
      <c r="B64" s="135" t="s">
        <v>2724</v>
      </c>
      <c r="C64" s="62">
        <v>950000</v>
      </c>
      <c r="D64" s="130"/>
      <c r="E64" s="36"/>
      <c r="F64" s="37" t="s">
        <v>1571</v>
      </c>
      <c r="G64" s="113"/>
      <c r="H64" s="63" t="s">
        <v>2772</v>
      </c>
      <c r="I64" s="63"/>
      <c r="J64" s="63"/>
      <c r="K64" s="63"/>
      <c r="L64" s="63"/>
      <c r="M64" s="133" t="s">
        <v>9002</v>
      </c>
    </row>
    <row r="65" spans="1:13">
      <c r="A65" s="230">
        <v>62</v>
      </c>
      <c r="B65" s="135" t="s">
        <v>716</v>
      </c>
      <c r="C65" s="62">
        <v>1000000</v>
      </c>
      <c r="D65" s="130"/>
      <c r="E65" s="137"/>
      <c r="F65" s="135" t="s">
        <v>1572</v>
      </c>
      <c r="G65" s="157"/>
      <c r="H65" s="63" t="s">
        <v>2772</v>
      </c>
      <c r="I65" s="63"/>
      <c r="J65" s="63"/>
      <c r="K65" s="63"/>
      <c r="L65" s="63"/>
      <c r="M65" s="135"/>
    </row>
    <row r="66" spans="1:13">
      <c r="A66" s="230">
        <v>63</v>
      </c>
      <c r="B66" s="135" t="s">
        <v>17</v>
      </c>
      <c r="C66" s="62">
        <v>160000</v>
      </c>
      <c r="D66" s="130"/>
      <c r="E66" s="137"/>
      <c r="F66" s="135" t="s">
        <v>1572</v>
      </c>
      <c r="G66" s="157"/>
      <c r="H66" s="63" t="s">
        <v>2772</v>
      </c>
      <c r="I66" s="63"/>
      <c r="J66" s="63"/>
      <c r="K66" s="63"/>
      <c r="L66" s="63"/>
      <c r="M66" s="135"/>
    </row>
    <row r="67" spans="1:13">
      <c r="A67" s="230">
        <v>64</v>
      </c>
      <c r="B67" s="135" t="s">
        <v>62</v>
      </c>
      <c r="C67" s="62">
        <v>200000</v>
      </c>
      <c r="D67" s="130"/>
      <c r="E67" s="137"/>
      <c r="F67" s="135" t="s">
        <v>1572</v>
      </c>
      <c r="G67" s="157"/>
      <c r="H67" s="63" t="s">
        <v>2772</v>
      </c>
      <c r="I67" s="63"/>
      <c r="J67" s="63"/>
      <c r="K67" s="63"/>
      <c r="L67" s="63"/>
      <c r="M67" s="135"/>
    </row>
    <row r="68" spans="1:13">
      <c r="A68" s="230">
        <v>65</v>
      </c>
      <c r="B68" s="135" t="s">
        <v>514</v>
      </c>
      <c r="C68" s="62">
        <v>960000</v>
      </c>
      <c r="D68" s="130"/>
      <c r="E68" s="137"/>
      <c r="F68" s="135" t="s">
        <v>1573</v>
      </c>
      <c r="G68" s="157"/>
      <c r="H68" s="63" t="s">
        <v>2772</v>
      </c>
      <c r="I68" s="63"/>
      <c r="J68" s="63"/>
      <c r="K68" s="63"/>
      <c r="L68" s="63"/>
      <c r="M68" s="135"/>
    </row>
    <row r="69" spans="1:13">
      <c r="A69" s="230">
        <v>66</v>
      </c>
      <c r="B69" s="135" t="s">
        <v>518</v>
      </c>
      <c r="C69" s="62">
        <v>960000</v>
      </c>
      <c r="D69" s="130"/>
      <c r="E69" s="137"/>
      <c r="F69" s="135" t="s">
        <v>1573</v>
      </c>
      <c r="G69" s="157"/>
      <c r="H69" s="63" t="s">
        <v>2772</v>
      </c>
      <c r="I69" s="63"/>
      <c r="J69" s="63"/>
      <c r="K69" s="63"/>
      <c r="L69" s="63"/>
      <c r="M69" s="135"/>
    </row>
    <row r="70" spans="1:13" ht="28.5">
      <c r="A70" s="230">
        <v>67</v>
      </c>
      <c r="B70" s="135" t="s">
        <v>8202</v>
      </c>
      <c r="C70" s="62">
        <v>500000</v>
      </c>
      <c r="D70" s="130"/>
      <c r="E70" s="108"/>
      <c r="F70" s="135" t="s">
        <v>8203</v>
      </c>
      <c r="G70" s="157"/>
      <c r="H70" s="63"/>
      <c r="I70" s="63"/>
      <c r="J70" s="63"/>
      <c r="K70" s="63"/>
      <c r="L70" s="63"/>
      <c r="M70" s="135"/>
    </row>
    <row r="71" spans="1:13" ht="28.5">
      <c r="A71" s="230">
        <v>68</v>
      </c>
      <c r="B71" s="135" t="s">
        <v>8204</v>
      </c>
      <c r="C71" s="62">
        <v>1000000</v>
      </c>
      <c r="D71" s="130"/>
      <c r="E71" s="108"/>
      <c r="F71" s="135" t="s">
        <v>8205</v>
      </c>
      <c r="G71" s="157"/>
      <c r="H71" s="63"/>
      <c r="I71" s="63"/>
      <c r="J71" s="63"/>
      <c r="K71" s="63"/>
      <c r="L71" s="63"/>
      <c r="M71" s="135"/>
    </row>
    <row r="72" spans="1:13" ht="28.5">
      <c r="A72" s="230">
        <v>69</v>
      </c>
      <c r="B72" s="135" t="s">
        <v>8206</v>
      </c>
      <c r="C72" s="62">
        <v>480000</v>
      </c>
      <c r="D72" s="130"/>
      <c r="E72" s="108"/>
      <c r="F72" s="135" t="s">
        <v>8207</v>
      </c>
      <c r="G72" s="157"/>
      <c r="H72" s="63"/>
      <c r="I72" s="63"/>
      <c r="J72" s="63"/>
      <c r="K72" s="63"/>
      <c r="L72" s="63"/>
      <c r="M72" s="135"/>
    </row>
    <row r="73" spans="1:13" ht="28.5">
      <c r="A73" s="230">
        <v>70</v>
      </c>
      <c r="B73" s="135" t="s">
        <v>8208</v>
      </c>
      <c r="C73" s="62">
        <v>370000</v>
      </c>
      <c r="D73" s="130"/>
      <c r="E73" s="108"/>
      <c r="F73" s="135" t="s">
        <v>8209</v>
      </c>
      <c r="G73" s="157"/>
      <c r="H73" s="63"/>
      <c r="I73" s="63"/>
      <c r="J73" s="63"/>
      <c r="K73" s="63"/>
      <c r="L73" s="63"/>
      <c r="M73" s="135"/>
    </row>
    <row r="74" spans="1:13" ht="28.5">
      <c r="A74" s="230">
        <v>71</v>
      </c>
      <c r="B74" s="135" t="s">
        <v>8210</v>
      </c>
      <c r="C74" s="62">
        <v>484000</v>
      </c>
      <c r="D74" s="130"/>
      <c r="E74" s="108"/>
      <c r="F74" s="135" t="s">
        <v>8211</v>
      </c>
      <c r="G74" s="157"/>
      <c r="H74" s="63"/>
      <c r="I74" s="63"/>
      <c r="J74" s="63"/>
      <c r="K74" s="63"/>
      <c r="L74" s="63"/>
      <c r="M74" s="135"/>
    </row>
    <row r="75" spans="1:13" ht="28.5">
      <c r="A75" s="230">
        <v>72</v>
      </c>
      <c r="B75" s="135" t="s">
        <v>8212</v>
      </c>
      <c r="C75" s="62">
        <v>92000</v>
      </c>
      <c r="D75" s="130"/>
      <c r="E75" s="108"/>
      <c r="F75" s="135" t="s">
        <v>8213</v>
      </c>
      <c r="G75" s="157"/>
      <c r="H75" s="63"/>
      <c r="I75" s="63"/>
      <c r="J75" s="63"/>
      <c r="K75" s="63"/>
      <c r="L75" s="63"/>
      <c r="M75" s="135"/>
    </row>
    <row r="76" spans="1:13" ht="36.75" customHeight="1">
      <c r="A76" s="554" t="s">
        <v>1938</v>
      </c>
      <c r="B76" s="554"/>
      <c r="C76" s="234">
        <f>SUM(C4:C75)</f>
        <v>87657000</v>
      </c>
      <c r="D76" s="235"/>
      <c r="E76" s="236"/>
      <c r="F76" s="237"/>
      <c r="G76" s="238"/>
      <c r="H76" s="55"/>
      <c r="I76" s="55"/>
      <c r="J76" s="55"/>
      <c r="K76" s="55"/>
      <c r="L76" s="55"/>
      <c r="M76" s="34"/>
    </row>
    <row r="77" spans="1:13" ht="119.25" customHeight="1">
      <c r="A77" s="555" t="s">
        <v>8999</v>
      </c>
      <c r="B77" s="555"/>
      <c r="C77" s="555"/>
      <c r="D77" s="555"/>
      <c r="E77" s="555"/>
      <c r="F77" s="555"/>
      <c r="G77" s="555"/>
      <c r="H77" s="555"/>
      <c r="I77" s="555"/>
      <c r="J77" s="555"/>
      <c r="K77" s="555"/>
      <c r="L77" s="555"/>
      <c r="M77" s="555"/>
    </row>
  </sheetData>
  <mergeCells count="35">
    <mergeCell ref="A76:B76"/>
    <mergeCell ref="A77:M77"/>
    <mergeCell ref="M5:M6"/>
    <mergeCell ref="M7:M8"/>
    <mergeCell ref="K17:K18"/>
    <mergeCell ref="L17:L18"/>
    <mergeCell ref="M17:M18"/>
    <mergeCell ref="K7:K8"/>
    <mergeCell ref="L7:L8"/>
    <mergeCell ref="K5:K6"/>
    <mergeCell ref="L5:L6"/>
    <mergeCell ref="H7:H8"/>
    <mergeCell ref="I7:I8"/>
    <mergeCell ref="G7:G8"/>
    <mergeCell ref="J7:J8"/>
    <mergeCell ref="G17:G18"/>
    <mergeCell ref="H17:H18"/>
    <mergeCell ref="I17:I18"/>
    <mergeCell ref="J17:J18"/>
    <mergeCell ref="M2:M3"/>
    <mergeCell ref="H2:H3"/>
    <mergeCell ref="I2:I3"/>
    <mergeCell ref="J2:L2"/>
    <mergeCell ref="K3:L3"/>
    <mergeCell ref="J5:J6"/>
    <mergeCell ref="A2:A3"/>
    <mergeCell ref="B2:B3"/>
    <mergeCell ref="C2:C3"/>
    <mergeCell ref="D2:D3"/>
    <mergeCell ref="E2:E3"/>
    <mergeCell ref="F2:F3"/>
    <mergeCell ref="G2:G3"/>
    <mergeCell ref="G5:G6"/>
    <mergeCell ref="H5:H6"/>
    <mergeCell ref="I5:I6"/>
  </mergeCells>
  <phoneticPr fontId="2" type="noConversion"/>
  <printOptions horizontalCentered="1"/>
  <pageMargins left="0.51181102362204722" right="0.51181102362204722" top="0.55118110236220474" bottom="0.55118110236220474" header="0.31496062992125984" footer="0.31496062992125984"/>
  <pageSetup paperSize="9" scale="82" fitToHeight="0" orientation="landscape" horizontalDpi="4294967295" verticalDpi="4294967295"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
  <sheetViews>
    <sheetView zoomScale="95" zoomScaleNormal="90" workbookViewId="0">
      <selection activeCell="D4" sqref="D4:E7"/>
    </sheetView>
  </sheetViews>
  <sheetFormatPr defaultColWidth="9" defaultRowHeight="14.25"/>
  <cols>
    <col min="1" max="1" width="9" style="3"/>
    <col min="2" max="2" width="11.75" style="3" customWidth="1"/>
    <col min="3" max="3" width="11.125" style="3" customWidth="1"/>
    <col min="4" max="5" width="14.25" style="3" customWidth="1"/>
    <col min="6" max="6" width="15.75" style="3" customWidth="1"/>
    <col min="7" max="7" width="10.75" style="3" customWidth="1"/>
    <col min="8" max="8" width="10.375" style="3" customWidth="1"/>
    <col min="9" max="9" width="9" style="3"/>
    <col min="10" max="10" width="10.875" style="3" customWidth="1"/>
    <col min="11" max="11" width="9" style="3"/>
    <col min="12" max="12" width="8.625" style="3" customWidth="1"/>
    <col min="13" max="13" width="12.625" style="3" customWidth="1"/>
    <col min="14" max="16384" width="9" style="3"/>
  </cols>
  <sheetData>
    <row r="1" spans="1:13" s="2" customFormat="1" ht="19.5">
      <c r="A1" s="268" t="s">
        <v>8803</v>
      </c>
      <c r="B1" s="22"/>
      <c r="C1" s="22"/>
      <c r="D1" s="22"/>
      <c r="E1" s="22"/>
      <c r="F1" s="22"/>
      <c r="G1" s="269"/>
      <c r="H1" s="22"/>
      <c r="I1" s="22"/>
      <c r="J1" s="22"/>
      <c r="K1" s="22"/>
      <c r="L1" s="22"/>
      <c r="M1" s="270"/>
    </row>
    <row r="2" spans="1:13">
      <c r="A2" s="560" t="s">
        <v>0</v>
      </c>
      <c r="B2" s="547" t="s">
        <v>4276</v>
      </c>
      <c r="C2" s="547" t="s">
        <v>8225</v>
      </c>
      <c r="D2" s="547" t="s">
        <v>21</v>
      </c>
      <c r="E2" s="547" t="s">
        <v>4275</v>
      </c>
      <c r="F2" s="547" t="s">
        <v>4274</v>
      </c>
      <c r="G2" s="559" t="s">
        <v>8227</v>
      </c>
      <c r="H2" s="547" t="s">
        <v>4273</v>
      </c>
      <c r="I2" s="547" t="s">
        <v>41</v>
      </c>
      <c r="J2" s="547" t="s">
        <v>4272</v>
      </c>
      <c r="K2" s="547"/>
      <c r="L2" s="547"/>
      <c r="M2" s="547" t="s">
        <v>4271</v>
      </c>
    </row>
    <row r="3" spans="1:13" ht="28.5">
      <c r="A3" s="560"/>
      <c r="B3" s="547"/>
      <c r="C3" s="547"/>
      <c r="D3" s="547"/>
      <c r="E3" s="547"/>
      <c r="F3" s="547"/>
      <c r="G3" s="559"/>
      <c r="H3" s="547"/>
      <c r="I3" s="547"/>
      <c r="J3" s="147" t="s">
        <v>3291</v>
      </c>
      <c r="K3" s="547" t="s">
        <v>35</v>
      </c>
      <c r="L3" s="547"/>
      <c r="M3" s="547"/>
    </row>
    <row r="4" spans="1:13" s="222" customFormat="1" ht="57">
      <c r="A4" s="271">
        <v>1</v>
      </c>
      <c r="B4" s="272" t="s">
        <v>2709</v>
      </c>
      <c r="C4" s="223">
        <v>2880000</v>
      </c>
      <c r="D4" s="274"/>
      <c r="E4" s="275"/>
      <c r="F4" s="275" t="s">
        <v>8176</v>
      </c>
      <c r="G4" s="220">
        <v>3000000</v>
      </c>
      <c r="H4" s="83" t="s">
        <v>4270</v>
      </c>
      <c r="I4" s="224" t="s">
        <v>4269</v>
      </c>
      <c r="J4" s="82" t="s">
        <v>4268</v>
      </c>
      <c r="K4" s="85"/>
      <c r="L4" s="85"/>
      <c r="M4" s="272"/>
    </row>
    <row r="5" spans="1:13" ht="57">
      <c r="A5" s="142">
        <v>2</v>
      </c>
      <c r="B5" s="70" t="s">
        <v>3175</v>
      </c>
      <c r="C5" s="72">
        <v>278000</v>
      </c>
      <c r="D5" s="176"/>
      <c r="E5" s="176"/>
      <c r="F5" s="108" t="s">
        <v>8177</v>
      </c>
      <c r="G5" s="273"/>
      <c r="H5" s="220"/>
      <c r="I5" s="174"/>
      <c r="J5" s="142"/>
      <c r="K5" s="142"/>
      <c r="L5" s="142"/>
      <c r="M5" s="140"/>
    </row>
    <row r="6" spans="1:13" ht="57">
      <c r="A6" s="142">
        <v>3</v>
      </c>
      <c r="B6" s="70" t="s">
        <v>4267</v>
      </c>
      <c r="C6" s="72">
        <v>160000</v>
      </c>
      <c r="D6" s="176"/>
      <c r="E6" s="176"/>
      <c r="F6" s="108" t="s">
        <v>8178</v>
      </c>
      <c r="G6" s="273"/>
      <c r="H6" s="220"/>
      <c r="I6" s="142"/>
      <c r="J6" s="142"/>
      <c r="K6" s="142"/>
      <c r="L6" s="142"/>
      <c r="M6" s="140"/>
    </row>
    <row r="7" spans="1:13" ht="57">
      <c r="A7" s="142">
        <v>4</v>
      </c>
      <c r="B7" s="70" t="s">
        <v>835</v>
      </c>
      <c r="C7" s="72">
        <v>200000</v>
      </c>
      <c r="D7" s="176"/>
      <c r="E7" s="176"/>
      <c r="F7" s="108" t="s">
        <v>8179</v>
      </c>
      <c r="G7" s="273"/>
      <c r="H7" s="220"/>
      <c r="I7" s="142"/>
      <c r="J7" s="142"/>
      <c r="K7" s="142"/>
      <c r="L7" s="142"/>
      <c r="M7" s="140"/>
    </row>
    <row r="8" spans="1:13" ht="27" customHeight="1">
      <c r="A8" s="558" t="s">
        <v>4266</v>
      </c>
      <c r="B8" s="558"/>
      <c r="C8" s="72">
        <f>SUM(C4:C7)</f>
        <v>3518000</v>
      </c>
      <c r="D8" s="142"/>
      <c r="E8" s="142"/>
      <c r="F8" s="142"/>
      <c r="G8" s="142"/>
      <c r="H8" s="142"/>
      <c r="I8" s="142"/>
      <c r="J8" s="142"/>
      <c r="K8" s="142"/>
      <c r="L8" s="142"/>
      <c r="M8" s="142"/>
    </row>
    <row r="9" spans="1:13" ht="27" customHeight="1">
      <c r="A9" s="557" t="s">
        <v>8183</v>
      </c>
      <c r="B9" s="557"/>
      <c r="C9" s="557"/>
      <c r="D9" s="557"/>
      <c r="E9" s="557"/>
      <c r="F9" s="557"/>
      <c r="G9" s="557"/>
      <c r="H9" s="557"/>
      <c r="I9" s="557"/>
      <c r="J9" s="557"/>
      <c r="K9" s="557"/>
      <c r="L9" s="557"/>
      <c r="M9" s="557"/>
    </row>
    <row r="10" spans="1:13">
      <c r="A10" s="19"/>
      <c r="B10" s="19"/>
      <c r="C10" s="19"/>
      <c r="D10" s="19"/>
      <c r="E10" s="19"/>
      <c r="F10" s="19"/>
      <c r="G10" s="217"/>
      <c r="H10" s="19"/>
      <c r="I10" s="19"/>
      <c r="J10" s="19"/>
      <c r="K10" s="19"/>
      <c r="L10" s="19"/>
      <c r="M10" s="16"/>
    </row>
    <row r="11" spans="1:13">
      <c r="A11" s="19"/>
      <c r="B11" s="19"/>
      <c r="C11" s="19"/>
      <c r="D11" s="19"/>
      <c r="E11" s="19"/>
      <c r="F11" s="19"/>
      <c r="G11" s="217"/>
      <c r="H11" s="19"/>
      <c r="I11" s="19"/>
      <c r="J11" s="19"/>
      <c r="K11" s="19"/>
      <c r="L11" s="19"/>
      <c r="M11" s="16"/>
    </row>
    <row r="12" spans="1:13" s="29" customFormat="1">
      <c r="A12" s="81"/>
    </row>
    <row r="15" spans="1:13">
      <c r="C15" s="29"/>
    </row>
  </sheetData>
  <mergeCells count="14">
    <mergeCell ref="A9:M9"/>
    <mergeCell ref="A8:B8"/>
    <mergeCell ref="I2:I3"/>
    <mergeCell ref="J2:L2"/>
    <mergeCell ref="M2:M3"/>
    <mergeCell ref="K3:L3"/>
    <mergeCell ref="F2:F3"/>
    <mergeCell ref="G2:G3"/>
    <mergeCell ref="H2:H3"/>
    <mergeCell ref="A2:A3"/>
    <mergeCell ref="B2:B3"/>
    <mergeCell ref="C2:C3"/>
    <mergeCell ref="D2:D3"/>
    <mergeCell ref="E2:E3"/>
  </mergeCells>
  <phoneticPr fontId="2" type="noConversion"/>
  <printOptions horizontalCentered="1"/>
  <pageMargins left="0.70866141732283472" right="0.70866141732283472" top="0.74803149606299213" bottom="0.74803149606299213" header="0.31496062992125984" footer="0.31496062992125984"/>
  <pageSetup paperSize="9" scale="88" orientation="landscape"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
  <sheetViews>
    <sheetView zoomScaleNormal="100" workbookViewId="0">
      <selection activeCell="D4" sqref="D4:E5"/>
    </sheetView>
  </sheetViews>
  <sheetFormatPr defaultColWidth="8.75" defaultRowHeight="14.25"/>
  <cols>
    <col min="1" max="1" width="5" style="19" customWidth="1"/>
    <col min="2" max="2" width="10.5" style="19" bestFit="1" customWidth="1"/>
    <col min="3" max="3" width="12.5" style="19" customWidth="1"/>
    <col min="4" max="4" width="14.5" style="19" customWidth="1"/>
    <col min="5" max="5" width="16.5" style="19" customWidth="1"/>
    <col min="6" max="6" width="12.875" style="19" customWidth="1"/>
    <col min="7" max="7" width="12.875" style="217" customWidth="1"/>
    <col min="8" max="8" width="10" style="19" customWidth="1"/>
    <col min="9" max="9" width="11.125" style="19" customWidth="1"/>
    <col min="10" max="10" width="12.625" style="19" customWidth="1"/>
    <col min="11" max="11" width="9.75" style="19" customWidth="1"/>
    <col min="12" max="12" width="9.875" style="19" customWidth="1"/>
    <col min="13" max="13" width="12.875" style="16" customWidth="1"/>
    <col min="14" max="16384" width="8.75" style="19"/>
  </cols>
  <sheetData>
    <row r="1" spans="1:13" s="268" customFormat="1" ht="19.5">
      <c r="A1" s="268" t="s">
        <v>8804</v>
      </c>
      <c r="G1" s="280"/>
      <c r="M1" s="281"/>
    </row>
    <row r="2" spans="1:13" s="3" customFormat="1">
      <c r="A2" s="560" t="s">
        <v>0</v>
      </c>
      <c r="B2" s="547" t="s">
        <v>4290</v>
      </c>
      <c r="C2" s="547" t="s">
        <v>8228</v>
      </c>
      <c r="D2" s="547" t="s">
        <v>4289</v>
      </c>
      <c r="E2" s="547" t="s">
        <v>4288</v>
      </c>
      <c r="F2" s="547" t="s">
        <v>4287</v>
      </c>
      <c r="G2" s="561" t="s">
        <v>8229</v>
      </c>
      <c r="H2" s="547" t="s">
        <v>4286</v>
      </c>
      <c r="I2" s="547" t="s">
        <v>4285</v>
      </c>
      <c r="J2" s="547" t="s">
        <v>4284</v>
      </c>
      <c r="K2" s="547"/>
      <c r="L2" s="547"/>
      <c r="M2" s="547" t="s">
        <v>4283</v>
      </c>
    </row>
    <row r="3" spans="1:13" s="3" customFormat="1">
      <c r="A3" s="560"/>
      <c r="B3" s="547"/>
      <c r="C3" s="547"/>
      <c r="D3" s="547"/>
      <c r="E3" s="547"/>
      <c r="F3" s="547"/>
      <c r="G3" s="561"/>
      <c r="H3" s="547"/>
      <c r="I3" s="547"/>
      <c r="J3" s="147" t="s">
        <v>4282</v>
      </c>
      <c r="K3" s="547" t="s">
        <v>4281</v>
      </c>
      <c r="L3" s="547"/>
      <c r="M3" s="547"/>
    </row>
    <row r="4" spans="1:13" s="222" customFormat="1" ht="57">
      <c r="A4" s="271">
        <v>1</v>
      </c>
      <c r="B4" s="279" t="s">
        <v>2702</v>
      </c>
      <c r="C4" s="223">
        <v>2910000</v>
      </c>
      <c r="D4" s="82"/>
      <c r="E4" s="84"/>
      <c r="F4" s="275" t="s">
        <v>8180</v>
      </c>
      <c r="G4" s="220">
        <v>3000000</v>
      </c>
      <c r="H4" s="83" t="s">
        <v>4280</v>
      </c>
      <c r="I4" s="224" t="s">
        <v>4279</v>
      </c>
      <c r="J4" s="82" t="s">
        <v>4278</v>
      </c>
      <c r="K4" s="85"/>
      <c r="L4" s="85"/>
      <c r="M4" s="272"/>
    </row>
    <row r="5" spans="1:13" ht="71.25">
      <c r="A5" s="144">
        <v>2</v>
      </c>
      <c r="B5" s="218" t="s">
        <v>4267</v>
      </c>
      <c r="C5" s="219">
        <v>160000</v>
      </c>
      <c r="D5" s="86"/>
      <c r="E5" s="86"/>
      <c r="F5" s="140" t="s">
        <v>8181</v>
      </c>
      <c r="G5" s="220">
        <v>160000</v>
      </c>
      <c r="H5" s="142"/>
      <c r="I5" s="142"/>
      <c r="J5" s="142"/>
      <c r="K5" s="142"/>
      <c r="L5" s="142"/>
      <c r="M5" s="140"/>
    </row>
    <row r="6" spans="1:13" ht="27" customHeight="1">
      <c r="A6" s="556" t="s">
        <v>4277</v>
      </c>
      <c r="B6" s="556"/>
      <c r="C6" s="219">
        <f>SUM(C4:C5)</f>
        <v>3070000</v>
      </c>
      <c r="D6" s="140"/>
      <c r="E6" s="140"/>
      <c r="F6" s="142"/>
      <c r="G6" s="221">
        <f>SUM(G4:G5)</f>
        <v>3160000</v>
      </c>
      <c r="H6" s="142"/>
      <c r="I6" s="142"/>
      <c r="J6" s="142"/>
      <c r="K6" s="142"/>
      <c r="L6" s="142"/>
      <c r="M6" s="140"/>
    </row>
    <row r="7" spans="1:13" ht="27" customHeight="1">
      <c r="A7" s="557" t="s">
        <v>8182</v>
      </c>
      <c r="B7" s="557"/>
      <c r="C7" s="557"/>
      <c r="D7" s="557"/>
      <c r="E7" s="557"/>
      <c r="F7" s="557"/>
      <c r="G7" s="557"/>
      <c r="H7" s="557"/>
      <c r="I7" s="557"/>
      <c r="J7" s="557"/>
      <c r="K7" s="557"/>
      <c r="L7" s="557"/>
      <c r="M7" s="557"/>
    </row>
  </sheetData>
  <mergeCells count="14">
    <mergeCell ref="A7:M7"/>
    <mergeCell ref="A6:B6"/>
    <mergeCell ref="A2:A3"/>
    <mergeCell ref="B2:B3"/>
    <mergeCell ref="C2:C3"/>
    <mergeCell ref="D2:D3"/>
    <mergeCell ref="E2:E3"/>
    <mergeCell ref="I2:I3"/>
    <mergeCell ref="J2:L2"/>
    <mergeCell ref="M2:M3"/>
    <mergeCell ref="K3:L3"/>
    <mergeCell ref="F2:F3"/>
    <mergeCell ref="G2:G3"/>
    <mergeCell ref="H2:H3"/>
  </mergeCells>
  <phoneticPr fontId="2" type="noConversion"/>
  <pageMargins left="0.70866141732283472" right="0.70866141732283472" top="0.74803149606299213" bottom="0.74803149606299213" header="0.31496062992125984" footer="0.31496062992125984"/>
  <pageSetup paperSize="9" scale="86" fitToHeight="0" orientation="landscape" horizontalDpi="4294967295" verticalDpi="4294967295"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36"/>
  <sheetViews>
    <sheetView workbookViewId="0">
      <selection activeCell="J15" sqref="J15"/>
    </sheetView>
  </sheetViews>
  <sheetFormatPr defaultColWidth="8.875" defaultRowHeight="14.25"/>
  <cols>
    <col min="1" max="1" width="6.5" style="20" customWidth="1"/>
    <col min="2" max="2" width="11.875" style="20" customWidth="1"/>
    <col min="3" max="3" width="21.625" style="3" customWidth="1"/>
    <col min="4" max="4" width="20.75" style="3" customWidth="1"/>
    <col min="5" max="5" width="13.875" style="19" customWidth="1"/>
    <col min="6" max="6" width="13.875" style="20" bestFit="1" customWidth="1"/>
    <col min="7" max="7" width="18.875" style="64" customWidth="1"/>
    <col min="8" max="16384" width="8.875" style="3"/>
  </cols>
  <sheetData>
    <row r="1" spans="1:7" s="267" customFormat="1" ht="20.25" thickBot="1">
      <c r="A1" s="565" t="s">
        <v>8805</v>
      </c>
      <c r="B1" s="565"/>
      <c r="C1" s="565"/>
      <c r="D1" s="565"/>
      <c r="E1" s="565"/>
      <c r="F1" s="565"/>
      <c r="G1" s="565"/>
    </row>
    <row r="2" spans="1:7" ht="15" thickBot="1">
      <c r="A2" s="27" t="s">
        <v>0</v>
      </c>
      <c r="B2" s="27" t="s">
        <v>8996</v>
      </c>
      <c r="C2" s="27" t="s">
        <v>21</v>
      </c>
      <c r="D2" s="27" t="s">
        <v>22</v>
      </c>
      <c r="E2" s="27" t="s">
        <v>8997</v>
      </c>
      <c r="F2" s="27" t="s">
        <v>2</v>
      </c>
      <c r="G2" s="27" t="s">
        <v>166</v>
      </c>
    </row>
    <row r="3" spans="1:7" ht="15" thickBot="1">
      <c r="A3" s="21">
        <v>1</v>
      </c>
      <c r="B3" s="21" t="s">
        <v>2683</v>
      </c>
      <c r="C3" s="44"/>
      <c r="D3" s="44"/>
      <c r="E3" s="45">
        <v>38526</v>
      </c>
      <c r="F3" s="21" t="s">
        <v>8232</v>
      </c>
      <c r="G3" s="7"/>
    </row>
    <row r="4" spans="1:7" ht="15" thickBot="1">
      <c r="A4" s="21">
        <v>2</v>
      </c>
      <c r="B4" s="21" t="s">
        <v>2684</v>
      </c>
      <c r="C4" s="44"/>
      <c r="D4" s="44"/>
      <c r="E4" s="45">
        <v>90000</v>
      </c>
      <c r="F4" s="21" t="s">
        <v>8232</v>
      </c>
      <c r="G4" s="7"/>
    </row>
    <row r="5" spans="1:7" ht="15" thickBot="1">
      <c r="A5" s="21">
        <v>3</v>
      </c>
      <c r="B5" s="21" t="s">
        <v>2685</v>
      </c>
      <c r="C5" s="44"/>
      <c r="D5" s="44"/>
      <c r="E5" s="45">
        <v>38000</v>
      </c>
      <c r="F5" s="21" t="s">
        <v>8233</v>
      </c>
      <c r="G5" s="7"/>
    </row>
    <row r="6" spans="1:7" ht="15" thickBot="1">
      <c r="A6" s="21">
        <v>4</v>
      </c>
      <c r="B6" s="21" t="s">
        <v>2686</v>
      </c>
      <c r="C6" s="44"/>
      <c r="D6" s="44"/>
      <c r="E6" s="45">
        <v>90000</v>
      </c>
      <c r="F6" s="21" t="s">
        <v>8233</v>
      </c>
      <c r="G6" s="7"/>
    </row>
    <row r="7" spans="1:7" ht="15" thickBot="1">
      <c r="A7" s="21">
        <v>5</v>
      </c>
      <c r="B7" s="21" t="s">
        <v>2687</v>
      </c>
      <c r="C7" s="44"/>
      <c r="D7" s="44"/>
      <c r="E7" s="45">
        <v>5400</v>
      </c>
      <c r="F7" s="21" t="s">
        <v>8233</v>
      </c>
      <c r="G7" s="7"/>
    </row>
    <row r="8" spans="1:7" ht="15" thickBot="1">
      <c r="A8" s="21">
        <v>6</v>
      </c>
      <c r="B8" s="21" t="s">
        <v>2688</v>
      </c>
      <c r="C8" s="44"/>
      <c r="D8" s="44"/>
      <c r="E8" s="45">
        <v>90000</v>
      </c>
      <c r="F8" s="21" t="s">
        <v>8234</v>
      </c>
      <c r="G8" s="7"/>
    </row>
    <row r="9" spans="1:7" ht="15" thickBot="1">
      <c r="A9" s="21">
        <v>7</v>
      </c>
      <c r="B9" s="21" t="s">
        <v>2689</v>
      </c>
      <c r="C9" s="44"/>
      <c r="D9" s="44"/>
      <c r="E9" s="45">
        <v>81600</v>
      </c>
      <c r="F9" s="21" t="s">
        <v>8234</v>
      </c>
      <c r="G9" s="7"/>
    </row>
    <row r="10" spans="1:7" ht="15" thickBot="1">
      <c r="A10" s="21">
        <v>8</v>
      </c>
      <c r="B10" s="21" t="s">
        <v>2690</v>
      </c>
      <c r="C10" s="44"/>
      <c r="D10" s="44"/>
      <c r="E10" s="45">
        <v>90000</v>
      </c>
      <c r="F10" s="21" t="s">
        <v>8234</v>
      </c>
      <c r="G10" s="7"/>
    </row>
    <row r="11" spans="1:7" ht="15" thickBot="1">
      <c r="A11" s="21">
        <v>9</v>
      </c>
      <c r="B11" s="21" t="s">
        <v>2691</v>
      </c>
      <c r="C11" s="44"/>
      <c r="D11" s="44"/>
      <c r="E11" s="45">
        <v>90000</v>
      </c>
      <c r="F11" s="21" t="s">
        <v>8235</v>
      </c>
      <c r="G11" s="7"/>
    </row>
    <row r="12" spans="1:7" ht="15" thickBot="1">
      <c r="A12" s="21">
        <v>10</v>
      </c>
      <c r="B12" s="21" t="s">
        <v>2692</v>
      </c>
      <c r="C12" s="44"/>
      <c r="D12" s="44"/>
      <c r="E12" s="45">
        <v>18360</v>
      </c>
      <c r="F12" s="21" t="s">
        <v>8236</v>
      </c>
      <c r="G12" s="7"/>
    </row>
    <row r="13" spans="1:7" ht="15" thickBot="1">
      <c r="A13" s="21">
        <v>11</v>
      </c>
      <c r="B13" s="21" t="s">
        <v>2693</v>
      </c>
      <c r="C13" s="44"/>
      <c r="D13" s="44"/>
      <c r="E13" s="45">
        <v>90000</v>
      </c>
      <c r="F13" s="21" t="s">
        <v>8236</v>
      </c>
      <c r="G13" s="7"/>
    </row>
    <row r="14" spans="1:7" ht="15" thickBot="1">
      <c r="A14" s="21">
        <v>12</v>
      </c>
      <c r="B14" s="21" t="s">
        <v>2694</v>
      </c>
      <c r="C14" s="44"/>
      <c r="D14" s="44"/>
      <c r="E14" s="45">
        <v>222000</v>
      </c>
      <c r="F14" s="21" t="s">
        <v>8236</v>
      </c>
      <c r="G14" s="7"/>
    </row>
    <row r="15" spans="1:7" ht="15" thickBot="1">
      <c r="A15" s="21">
        <v>13</v>
      </c>
      <c r="B15" s="21" t="s">
        <v>2695</v>
      </c>
      <c r="C15" s="44"/>
      <c r="D15" s="44"/>
      <c r="E15" s="45">
        <v>180000</v>
      </c>
      <c r="F15" s="21" t="s">
        <v>8237</v>
      </c>
      <c r="G15" s="7"/>
    </row>
    <row r="16" spans="1:7" ht="15" thickBot="1">
      <c r="A16" s="21">
        <v>14</v>
      </c>
      <c r="B16" s="21" t="s">
        <v>2696</v>
      </c>
      <c r="C16" s="44"/>
      <c r="D16" s="44"/>
      <c r="E16" s="45">
        <v>180000</v>
      </c>
      <c r="F16" s="21" t="s">
        <v>8238</v>
      </c>
      <c r="G16" s="7"/>
    </row>
    <row r="17" spans="1:7" ht="15" thickBot="1">
      <c r="A17" s="21">
        <v>15</v>
      </c>
      <c r="B17" s="21" t="s">
        <v>2697</v>
      </c>
      <c r="C17" s="44"/>
      <c r="D17" s="44"/>
      <c r="E17" s="45">
        <v>90000</v>
      </c>
      <c r="F17" s="21" t="s">
        <v>8239</v>
      </c>
      <c r="G17" s="7"/>
    </row>
    <row r="18" spans="1:7" ht="15" thickBot="1">
      <c r="A18" s="21">
        <v>16</v>
      </c>
      <c r="B18" s="21" t="s">
        <v>2698</v>
      </c>
      <c r="C18" s="44"/>
      <c r="D18" s="44"/>
      <c r="E18" s="45">
        <v>23760</v>
      </c>
      <c r="F18" s="21" t="s">
        <v>8240</v>
      </c>
      <c r="G18" s="7"/>
    </row>
    <row r="19" spans="1:7" ht="15" thickBot="1">
      <c r="A19" s="21">
        <v>17</v>
      </c>
      <c r="B19" s="21" t="s">
        <v>2699</v>
      </c>
      <c r="C19" s="44"/>
      <c r="D19" s="44"/>
      <c r="E19" s="45">
        <v>90000</v>
      </c>
      <c r="F19" s="21" t="s">
        <v>8240</v>
      </c>
      <c r="G19" s="7"/>
    </row>
    <row r="20" spans="1:7" ht="15" thickBot="1">
      <c r="A20" s="21">
        <v>18</v>
      </c>
      <c r="B20" s="21" t="s">
        <v>2700</v>
      </c>
      <c r="C20" s="44"/>
      <c r="D20" s="44"/>
      <c r="E20" s="45">
        <v>180000</v>
      </c>
      <c r="F20" s="21" t="s">
        <v>8241</v>
      </c>
      <c r="G20" s="7"/>
    </row>
    <row r="21" spans="1:7" ht="15" thickBot="1">
      <c r="A21" s="21">
        <v>19</v>
      </c>
      <c r="B21" s="21" t="s">
        <v>2617</v>
      </c>
      <c r="C21" s="44"/>
      <c r="D21" s="44"/>
      <c r="E21" s="45">
        <v>90000</v>
      </c>
      <c r="F21" s="21" t="s">
        <v>8242</v>
      </c>
      <c r="G21" s="7"/>
    </row>
    <row r="22" spans="1:7" ht="15" thickBot="1">
      <c r="A22" s="21">
        <v>20</v>
      </c>
      <c r="B22" s="21" t="s">
        <v>2618</v>
      </c>
      <c r="C22" s="44"/>
      <c r="D22" s="44"/>
      <c r="E22" s="45">
        <v>90000</v>
      </c>
      <c r="F22" s="21" t="s">
        <v>8242</v>
      </c>
      <c r="G22" s="7"/>
    </row>
    <row r="23" spans="1:7" ht="15" thickBot="1">
      <c r="A23" s="21">
        <v>21</v>
      </c>
      <c r="B23" s="21" t="s">
        <v>2619</v>
      </c>
      <c r="C23" s="44"/>
      <c r="D23" s="44"/>
      <c r="E23" s="45">
        <v>180000</v>
      </c>
      <c r="F23" s="21" t="s">
        <v>8243</v>
      </c>
      <c r="G23" s="7"/>
    </row>
    <row r="24" spans="1:7" ht="15" thickBot="1">
      <c r="A24" s="21">
        <v>22</v>
      </c>
      <c r="B24" s="21" t="s">
        <v>2620</v>
      </c>
      <c r="C24" s="44"/>
      <c r="D24" s="44"/>
      <c r="E24" s="45">
        <v>90000</v>
      </c>
      <c r="F24" s="21" t="s">
        <v>8244</v>
      </c>
      <c r="G24" s="7"/>
    </row>
    <row r="25" spans="1:7" ht="15" thickBot="1">
      <c r="A25" s="21">
        <v>23</v>
      </c>
      <c r="B25" s="21" t="s">
        <v>2621</v>
      </c>
      <c r="C25" s="44"/>
      <c r="D25" s="44"/>
      <c r="E25" s="45">
        <v>120000</v>
      </c>
      <c r="F25" s="21" t="s">
        <v>8244</v>
      </c>
      <c r="G25" s="7"/>
    </row>
    <row r="26" spans="1:7" ht="15" thickBot="1">
      <c r="A26" s="21">
        <v>24</v>
      </c>
      <c r="B26" s="21" t="s">
        <v>2622</v>
      </c>
      <c r="C26" s="44"/>
      <c r="D26" s="44"/>
      <c r="E26" s="45">
        <v>90000</v>
      </c>
      <c r="F26" s="21" t="s">
        <v>8245</v>
      </c>
      <c r="G26" s="7"/>
    </row>
    <row r="27" spans="1:7" ht="15" thickBot="1">
      <c r="A27" s="21">
        <v>25</v>
      </c>
      <c r="B27" s="21" t="s">
        <v>2623</v>
      </c>
      <c r="C27" s="44"/>
      <c r="D27" s="44"/>
      <c r="E27" s="45">
        <v>180000</v>
      </c>
      <c r="F27" s="21" t="s">
        <v>8245</v>
      </c>
      <c r="G27" s="7"/>
    </row>
    <row r="28" spans="1:7" ht="15" thickBot="1">
      <c r="A28" s="21">
        <v>26</v>
      </c>
      <c r="B28" s="21" t="s">
        <v>2624</v>
      </c>
      <c r="C28" s="44"/>
      <c r="D28" s="44"/>
      <c r="E28" s="45">
        <v>90000</v>
      </c>
      <c r="F28" s="21" t="s">
        <v>8246</v>
      </c>
      <c r="G28" s="7"/>
    </row>
    <row r="29" spans="1:7" ht="57.75" thickBot="1">
      <c r="A29" s="21">
        <v>27</v>
      </c>
      <c r="B29" s="21" t="s">
        <v>2625</v>
      </c>
      <c r="C29" s="44"/>
      <c r="D29" s="44"/>
      <c r="E29" s="169">
        <v>120000</v>
      </c>
      <c r="F29" s="21" t="s">
        <v>8246</v>
      </c>
      <c r="G29" s="7" t="s">
        <v>9003</v>
      </c>
    </row>
    <row r="30" spans="1:7" ht="15" thickBot="1">
      <c r="A30" s="21">
        <v>28</v>
      </c>
      <c r="B30" s="21" t="s">
        <v>2626</v>
      </c>
      <c r="C30" s="44"/>
      <c r="D30" s="44"/>
      <c r="E30" s="45">
        <v>23400</v>
      </c>
      <c r="F30" s="21" t="s">
        <v>8247</v>
      </c>
      <c r="G30" s="7"/>
    </row>
    <row r="31" spans="1:7" ht="15" thickBot="1">
      <c r="A31" s="21">
        <v>29</v>
      </c>
      <c r="B31" s="21" t="s">
        <v>2627</v>
      </c>
      <c r="C31" s="44"/>
      <c r="D31" s="44"/>
      <c r="E31" s="45">
        <v>90000</v>
      </c>
      <c r="F31" s="21" t="s">
        <v>8248</v>
      </c>
      <c r="G31" s="7"/>
    </row>
    <row r="32" spans="1:7" ht="15" thickBot="1">
      <c r="A32" s="21">
        <v>30</v>
      </c>
      <c r="B32" s="21" t="s">
        <v>2628</v>
      </c>
      <c r="C32" s="44"/>
      <c r="D32" s="44"/>
      <c r="E32" s="45">
        <v>180000</v>
      </c>
      <c r="F32" s="21" t="s">
        <v>8248</v>
      </c>
      <c r="G32" s="7"/>
    </row>
    <row r="33" spans="1:7" ht="15" thickBot="1">
      <c r="A33" s="21">
        <v>31</v>
      </c>
      <c r="B33" s="21" t="s">
        <v>2629</v>
      </c>
      <c r="C33" s="44"/>
      <c r="D33" s="44"/>
      <c r="E33" s="45">
        <v>120000</v>
      </c>
      <c r="F33" s="21" t="s">
        <v>8249</v>
      </c>
      <c r="G33" s="7"/>
    </row>
    <row r="34" spans="1:7" ht="15" thickBot="1">
      <c r="A34" s="21">
        <v>32</v>
      </c>
      <c r="B34" s="21" t="s">
        <v>2630</v>
      </c>
      <c r="C34" s="44"/>
      <c r="D34" s="44"/>
      <c r="E34" s="45">
        <v>90000</v>
      </c>
      <c r="F34" s="21" t="s">
        <v>8250</v>
      </c>
      <c r="G34" s="7"/>
    </row>
    <row r="35" spans="1:7" ht="15" thickBot="1">
      <c r="A35" s="21">
        <v>33</v>
      </c>
      <c r="B35" s="21" t="s">
        <v>2630</v>
      </c>
      <c r="C35" s="44"/>
      <c r="D35" s="44"/>
      <c r="E35" s="45">
        <v>150000</v>
      </c>
      <c r="F35" s="21" t="s">
        <v>8250</v>
      </c>
      <c r="G35" s="7"/>
    </row>
    <row r="36" spans="1:7" ht="15" thickBot="1">
      <c r="A36" s="21">
        <v>34</v>
      </c>
      <c r="B36" s="21" t="s">
        <v>2631</v>
      </c>
      <c r="C36" s="44"/>
      <c r="D36" s="44"/>
      <c r="E36" s="45">
        <v>180000</v>
      </c>
      <c r="F36" s="21" t="s">
        <v>8251</v>
      </c>
      <c r="G36" s="7"/>
    </row>
    <row r="37" spans="1:7" ht="15" thickBot="1">
      <c r="A37" s="21">
        <v>35</v>
      </c>
      <c r="B37" s="21" t="s">
        <v>2632</v>
      </c>
      <c r="C37" s="44"/>
      <c r="D37" s="44"/>
      <c r="E37" s="45">
        <v>90000</v>
      </c>
      <c r="F37" s="21" t="s">
        <v>8251</v>
      </c>
      <c r="G37" s="7"/>
    </row>
    <row r="38" spans="1:7" ht="15" thickBot="1">
      <c r="A38" s="21">
        <v>36</v>
      </c>
      <c r="B38" s="21" t="s">
        <v>2633</v>
      </c>
      <c r="C38" s="44"/>
      <c r="D38" s="44"/>
      <c r="E38" s="45">
        <v>120000</v>
      </c>
      <c r="F38" s="21" t="s">
        <v>8252</v>
      </c>
      <c r="G38" s="7"/>
    </row>
    <row r="39" spans="1:7" ht="15" thickBot="1">
      <c r="A39" s="21">
        <v>37</v>
      </c>
      <c r="B39" s="21" t="s">
        <v>2634</v>
      </c>
      <c r="C39" s="44"/>
      <c r="D39" s="44"/>
      <c r="E39" s="45">
        <v>90000</v>
      </c>
      <c r="F39" s="21" t="s">
        <v>8253</v>
      </c>
      <c r="G39" s="7"/>
    </row>
    <row r="40" spans="1:7" ht="15" thickBot="1">
      <c r="A40" s="21">
        <v>38</v>
      </c>
      <c r="B40" s="21" t="s">
        <v>2635</v>
      </c>
      <c r="C40" s="44"/>
      <c r="D40" s="44"/>
      <c r="E40" s="45">
        <v>150000</v>
      </c>
      <c r="F40" s="21" t="s">
        <v>8253</v>
      </c>
      <c r="G40" s="7"/>
    </row>
    <row r="41" spans="1:7" ht="15" thickBot="1">
      <c r="A41" s="21">
        <v>39</v>
      </c>
      <c r="B41" s="21" t="s">
        <v>2635</v>
      </c>
      <c r="C41" s="44"/>
      <c r="D41" s="44"/>
      <c r="E41" s="45">
        <v>18000</v>
      </c>
      <c r="F41" s="21" t="s">
        <v>8254</v>
      </c>
      <c r="G41" s="7"/>
    </row>
    <row r="42" spans="1:7" ht="15" thickBot="1">
      <c r="A42" s="21">
        <v>40</v>
      </c>
      <c r="B42" s="21" t="s">
        <v>2636</v>
      </c>
      <c r="C42" s="44"/>
      <c r="D42" s="44"/>
      <c r="E42" s="45">
        <v>180000</v>
      </c>
      <c r="F42" s="21" t="s">
        <v>8254</v>
      </c>
      <c r="G42" s="7"/>
    </row>
    <row r="43" spans="1:7" ht="15" thickBot="1">
      <c r="A43" s="21">
        <v>41</v>
      </c>
      <c r="B43" s="21" t="s">
        <v>2637</v>
      </c>
      <c r="C43" s="44"/>
      <c r="D43" s="44"/>
      <c r="E43" s="45">
        <v>90000</v>
      </c>
      <c r="F43" s="21" t="s">
        <v>8255</v>
      </c>
      <c r="G43" s="7"/>
    </row>
    <row r="44" spans="1:7" ht="15" thickBot="1">
      <c r="A44" s="21">
        <v>42</v>
      </c>
      <c r="B44" s="21" t="s">
        <v>2638</v>
      </c>
      <c r="C44" s="44"/>
      <c r="D44" s="44"/>
      <c r="E44" s="45">
        <v>120000</v>
      </c>
      <c r="F44" s="21" t="s">
        <v>8255</v>
      </c>
      <c r="G44" s="7"/>
    </row>
    <row r="45" spans="1:7" ht="15" thickBot="1">
      <c r="A45" s="21">
        <v>43</v>
      </c>
      <c r="B45" s="21" t="s">
        <v>2639</v>
      </c>
      <c r="C45" s="44"/>
      <c r="D45" s="44"/>
      <c r="E45" s="45">
        <v>240000</v>
      </c>
      <c r="F45" s="21" t="s">
        <v>8256</v>
      </c>
      <c r="G45" s="7"/>
    </row>
    <row r="46" spans="1:7" ht="15" thickBot="1">
      <c r="A46" s="21">
        <v>44</v>
      </c>
      <c r="B46" s="21" t="s">
        <v>2640</v>
      </c>
      <c r="C46" s="44"/>
      <c r="D46" s="44"/>
      <c r="E46" s="45">
        <v>120000</v>
      </c>
      <c r="F46" s="21" t="s">
        <v>8256</v>
      </c>
      <c r="G46" s="7"/>
    </row>
    <row r="47" spans="1:7" ht="100.5" thickBot="1">
      <c r="A47" s="21">
        <v>45</v>
      </c>
      <c r="B47" s="21" t="s">
        <v>2641</v>
      </c>
      <c r="C47" s="44"/>
      <c r="D47" s="44"/>
      <c r="E47" s="45">
        <v>180000</v>
      </c>
      <c r="F47" s="21" t="s">
        <v>8256</v>
      </c>
      <c r="G47" s="7" t="s">
        <v>9004</v>
      </c>
    </row>
    <row r="48" spans="1:7" ht="15" thickBot="1">
      <c r="A48" s="21">
        <v>46</v>
      </c>
      <c r="B48" s="21" t="s">
        <v>2642</v>
      </c>
      <c r="C48" s="44"/>
      <c r="D48" s="44"/>
      <c r="E48" s="45">
        <v>90000</v>
      </c>
      <c r="F48" s="21" t="s">
        <v>8257</v>
      </c>
      <c r="G48" s="7"/>
    </row>
    <row r="49" spans="1:7" ht="15" thickBot="1">
      <c r="A49" s="21">
        <v>47</v>
      </c>
      <c r="B49" s="21" t="s">
        <v>2643</v>
      </c>
      <c r="C49" s="44"/>
      <c r="D49" s="44"/>
      <c r="E49" s="45">
        <v>120000</v>
      </c>
      <c r="F49" s="21" t="s">
        <v>8257</v>
      </c>
      <c r="G49" s="7"/>
    </row>
    <row r="50" spans="1:7" ht="15" thickBot="1">
      <c r="A50" s="21">
        <v>48</v>
      </c>
      <c r="B50" s="21" t="s">
        <v>2644</v>
      </c>
      <c r="C50" s="44"/>
      <c r="D50" s="44"/>
      <c r="E50" s="45">
        <v>90000</v>
      </c>
      <c r="F50" s="21" t="s">
        <v>8258</v>
      </c>
      <c r="G50" s="7"/>
    </row>
    <row r="51" spans="1:7" ht="15" thickBot="1">
      <c r="A51" s="21">
        <v>49</v>
      </c>
      <c r="B51" s="21" t="s">
        <v>2645</v>
      </c>
      <c r="C51" s="44"/>
      <c r="D51" s="44"/>
      <c r="E51" s="45">
        <v>150000</v>
      </c>
      <c r="F51" s="21" t="s">
        <v>8258</v>
      </c>
      <c r="G51" s="7"/>
    </row>
    <row r="52" spans="1:7" ht="15" thickBot="1">
      <c r="A52" s="21">
        <v>50</v>
      </c>
      <c r="B52" s="21" t="s">
        <v>2646</v>
      </c>
      <c r="C52" s="44"/>
      <c r="D52" s="44"/>
      <c r="E52" s="45">
        <v>120000</v>
      </c>
      <c r="F52" s="21" t="s">
        <v>8259</v>
      </c>
      <c r="G52" s="7"/>
    </row>
    <row r="53" spans="1:7" ht="15" thickBot="1">
      <c r="A53" s="21">
        <v>51</v>
      </c>
      <c r="B53" s="21" t="s">
        <v>2647</v>
      </c>
      <c r="C53" s="44"/>
      <c r="D53" s="44"/>
      <c r="E53" s="45">
        <v>180000</v>
      </c>
      <c r="F53" s="21" t="s">
        <v>8259</v>
      </c>
      <c r="G53" s="7"/>
    </row>
    <row r="54" spans="1:7" ht="15" thickBot="1">
      <c r="A54" s="21">
        <v>52</v>
      </c>
      <c r="B54" s="21" t="s">
        <v>2648</v>
      </c>
      <c r="C54" s="44"/>
      <c r="D54" s="44"/>
      <c r="E54" s="45">
        <v>90000</v>
      </c>
      <c r="F54" s="21" t="s">
        <v>8260</v>
      </c>
      <c r="G54" s="7"/>
    </row>
    <row r="55" spans="1:7" ht="15" thickBot="1">
      <c r="A55" s="21">
        <v>53</v>
      </c>
      <c r="B55" s="21" t="s">
        <v>2649</v>
      </c>
      <c r="C55" s="44"/>
      <c r="D55" s="44"/>
      <c r="E55" s="45">
        <v>120000</v>
      </c>
      <c r="F55" s="21" t="s">
        <v>8260</v>
      </c>
      <c r="G55" s="7"/>
    </row>
    <row r="56" spans="1:7" ht="15" thickBot="1">
      <c r="A56" s="21">
        <v>54</v>
      </c>
      <c r="B56" s="21" t="s">
        <v>2650</v>
      </c>
      <c r="C56" s="44"/>
      <c r="D56" s="44"/>
      <c r="E56" s="45">
        <v>90000</v>
      </c>
      <c r="F56" s="21" t="s">
        <v>8261</v>
      </c>
      <c r="G56" s="7"/>
    </row>
    <row r="57" spans="1:7" ht="15" thickBot="1">
      <c r="A57" s="21">
        <v>55</v>
      </c>
      <c r="B57" s="21" t="s">
        <v>2650</v>
      </c>
      <c r="C57" s="44"/>
      <c r="D57" s="44"/>
      <c r="E57" s="45">
        <v>18000</v>
      </c>
      <c r="F57" s="21" t="s">
        <v>8262</v>
      </c>
      <c r="G57" s="7"/>
    </row>
    <row r="58" spans="1:7" ht="15" thickBot="1">
      <c r="A58" s="21">
        <v>56</v>
      </c>
      <c r="B58" s="21" t="s">
        <v>2651</v>
      </c>
      <c r="C58" s="44"/>
      <c r="D58" s="44"/>
      <c r="E58" s="45">
        <v>150000</v>
      </c>
      <c r="F58" s="21" t="s">
        <v>8262</v>
      </c>
      <c r="G58" s="7"/>
    </row>
    <row r="59" spans="1:7" ht="15" thickBot="1">
      <c r="A59" s="21">
        <v>57</v>
      </c>
      <c r="B59" s="21" t="s">
        <v>2652</v>
      </c>
      <c r="C59" s="44"/>
      <c r="D59" s="44"/>
      <c r="E59" s="45">
        <v>120000</v>
      </c>
      <c r="F59" s="21" t="s">
        <v>8263</v>
      </c>
      <c r="G59" s="7"/>
    </row>
    <row r="60" spans="1:7" ht="15" thickBot="1">
      <c r="A60" s="21">
        <v>58</v>
      </c>
      <c r="B60" s="21" t="s">
        <v>2653</v>
      </c>
      <c r="C60" s="44"/>
      <c r="D60" s="44"/>
      <c r="E60" s="45">
        <v>180000</v>
      </c>
      <c r="F60" s="21" t="s">
        <v>8263</v>
      </c>
      <c r="G60" s="7"/>
    </row>
    <row r="61" spans="1:7" ht="15" thickBot="1">
      <c r="A61" s="21">
        <v>59</v>
      </c>
      <c r="B61" s="21" t="s">
        <v>2654</v>
      </c>
      <c r="C61" s="44"/>
      <c r="D61" s="44"/>
      <c r="E61" s="45">
        <v>90000</v>
      </c>
      <c r="F61" s="21" t="s">
        <v>8264</v>
      </c>
      <c r="G61" s="7"/>
    </row>
    <row r="62" spans="1:7" ht="15" thickBot="1">
      <c r="A62" s="21">
        <v>60</v>
      </c>
      <c r="B62" s="21" t="s">
        <v>2655</v>
      </c>
      <c r="C62" s="44"/>
      <c r="D62" s="44"/>
      <c r="E62" s="45">
        <v>120000</v>
      </c>
      <c r="F62" s="21" t="s">
        <v>8265</v>
      </c>
      <c r="G62" s="7"/>
    </row>
    <row r="63" spans="1:7" ht="15" thickBot="1">
      <c r="A63" s="21">
        <v>61</v>
      </c>
      <c r="B63" s="21" t="s">
        <v>2656</v>
      </c>
      <c r="C63" s="44"/>
      <c r="D63" s="44"/>
      <c r="E63" s="45">
        <v>90000</v>
      </c>
      <c r="F63" s="21" t="s">
        <v>8266</v>
      </c>
      <c r="G63" s="7"/>
    </row>
    <row r="64" spans="1:7" ht="15" thickBot="1">
      <c r="A64" s="21">
        <v>62</v>
      </c>
      <c r="B64" s="21" t="s">
        <v>2657</v>
      </c>
      <c r="C64" s="44"/>
      <c r="D64" s="44"/>
      <c r="E64" s="45">
        <v>150000</v>
      </c>
      <c r="F64" s="21" t="s">
        <v>8266</v>
      </c>
      <c r="G64" s="7"/>
    </row>
    <row r="65" spans="1:7" ht="15" thickBot="1">
      <c r="A65" s="21">
        <v>63</v>
      </c>
      <c r="B65" s="21" t="s">
        <v>2657</v>
      </c>
      <c r="C65" s="44"/>
      <c r="D65" s="44"/>
      <c r="E65" s="45">
        <v>120000</v>
      </c>
      <c r="F65" s="21" t="s">
        <v>8266</v>
      </c>
      <c r="G65" s="7"/>
    </row>
    <row r="66" spans="1:7" ht="15" thickBot="1">
      <c r="A66" s="21">
        <v>64</v>
      </c>
      <c r="B66" s="21" t="s">
        <v>2658</v>
      </c>
      <c r="C66" s="44"/>
      <c r="D66" s="44"/>
      <c r="E66" s="45">
        <v>180000</v>
      </c>
      <c r="F66" s="21" t="s">
        <v>8267</v>
      </c>
      <c r="G66" s="7"/>
    </row>
    <row r="67" spans="1:7" ht="15" thickBot="1">
      <c r="A67" s="21">
        <v>65</v>
      </c>
      <c r="B67" s="21" t="s">
        <v>2659</v>
      </c>
      <c r="C67" s="44"/>
      <c r="D67" s="44"/>
      <c r="E67" s="45">
        <v>90000</v>
      </c>
      <c r="F67" s="21" t="s">
        <v>8267</v>
      </c>
      <c r="G67" s="7"/>
    </row>
    <row r="68" spans="1:7" ht="15" thickBot="1">
      <c r="A68" s="21">
        <v>66</v>
      </c>
      <c r="B68" s="21" t="s">
        <v>2660</v>
      </c>
      <c r="C68" s="44"/>
      <c r="D68" s="44"/>
      <c r="E68" s="45">
        <v>120000</v>
      </c>
      <c r="F68" s="21" t="s">
        <v>8268</v>
      </c>
      <c r="G68" s="7"/>
    </row>
    <row r="69" spans="1:7" ht="15" thickBot="1">
      <c r="A69" s="21">
        <v>67</v>
      </c>
      <c r="B69" s="21" t="s">
        <v>2661</v>
      </c>
      <c r="C69" s="44"/>
      <c r="D69" s="44"/>
      <c r="E69" s="45">
        <v>90000</v>
      </c>
      <c r="F69" s="21" t="s">
        <v>8269</v>
      </c>
      <c r="G69" s="7"/>
    </row>
    <row r="70" spans="1:7" ht="15" thickBot="1">
      <c r="A70" s="21">
        <v>68</v>
      </c>
      <c r="B70" s="21" t="s">
        <v>2662</v>
      </c>
      <c r="C70" s="44"/>
      <c r="D70" s="44"/>
      <c r="E70" s="45">
        <v>150000</v>
      </c>
      <c r="F70" s="21" t="s">
        <v>8270</v>
      </c>
      <c r="G70" s="7"/>
    </row>
    <row r="71" spans="1:7" ht="15" thickBot="1">
      <c r="A71" s="21">
        <v>69</v>
      </c>
      <c r="B71" s="21" t="s">
        <v>2663</v>
      </c>
      <c r="C71" s="44"/>
      <c r="D71" s="44"/>
      <c r="E71" s="45">
        <v>120000</v>
      </c>
      <c r="F71" s="21" t="s">
        <v>8271</v>
      </c>
      <c r="G71" s="7"/>
    </row>
    <row r="72" spans="1:7" ht="15" thickBot="1">
      <c r="A72" s="21">
        <v>70</v>
      </c>
      <c r="B72" s="21" t="s">
        <v>2663</v>
      </c>
      <c r="C72" s="44"/>
      <c r="D72" s="44"/>
      <c r="E72" s="45">
        <v>180000</v>
      </c>
      <c r="F72" s="21" t="s">
        <v>8271</v>
      </c>
      <c r="G72" s="7"/>
    </row>
    <row r="73" spans="1:7" ht="15" thickBot="1">
      <c r="A73" s="21">
        <v>71</v>
      </c>
      <c r="B73" s="21" t="s">
        <v>2664</v>
      </c>
      <c r="C73" s="44"/>
      <c r="D73" s="44"/>
      <c r="E73" s="45">
        <v>90000</v>
      </c>
      <c r="F73" s="21" t="s">
        <v>8272</v>
      </c>
      <c r="G73" s="7"/>
    </row>
    <row r="74" spans="1:7" ht="15" thickBot="1">
      <c r="A74" s="21">
        <v>72</v>
      </c>
      <c r="B74" s="21" t="s">
        <v>2665</v>
      </c>
      <c r="C74" s="44"/>
      <c r="D74" s="44"/>
      <c r="E74" s="45">
        <v>120000</v>
      </c>
      <c r="F74" s="21" t="s">
        <v>8272</v>
      </c>
      <c r="G74" s="7"/>
    </row>
    <row r="75" spans="1:7" ht="15" thickBot="1">
      <c r="A75" s="21">
        <v>73</v>
      </c>
      <c r="B75" s="21" t="s">
        <v>2666</v>
      </c>
      <c r="C75" s="44"/>
      <c r="D75" s="44"/>
      <c r="E75" s="45">
        <v>90000</v>
      </c>
      <c r="F75" s="21" t="s">
        <v>8273</v>
      </c>
      <c r="G75" s="7"/>
    </row>
    <row r="76" spans="1:7" ht="15" thickBot="1">
      <c r="A76" s="21">
        <v>74</v>
      </c>
      <c r="B76" s="21" t="s">
        <v>2667</v>
      </c>
      <c r="C76" s="44"/>
      <c r="D76" s="44"/>
      <c r="E76" s="45">
        <v>150000</v>
      </c>
      <c r="F76" s="21" t="s">
        <v>8273</v>
      </c>
      <c r="G76" s="7"/>
    </row>
    <row r="77" spans="1:7" ht="15" thickBot="1">
      <c r="A77" s="21">
        <v>75</v>
      </c>
      <c r="B77" s="21" t="s">
        <v>2668</v>
      </c>
      <c r="C77" s="44"/>
      <c r="D77" s="44"/>
      <c r="E77" s="45">
        <v>120000</v>
      </c>
      <c r="F77" s="21" t="s">
        <v>8273</v>
      </c>
      <c r="G77" s="7"/>
    </row>
    <row r="78" spans="1:7" ht="15" thickBot="1">
      <c r="A78" s="21">
        <v>76</v>
      </c>
      <c r="B78" s="21" t="s">
        <v>2668</v>
      </c>
      <c r="C78" s="44"/>
      <c r="D78" s="44"/>
      <c r="E78" s="45">
        <v>180000</v>
      </c>
      <c r="F78" s="21" t="s">
        <v>8273</v>
      </c>
      <c r="G78" s="7"/>
    </row>
    <row r="79" spans="1:7" ht="15" thickBot="1">
      <c r="A79" s="21">
        <v>77</v>
      </c>
      <c r="B79" s="21" t="s">
        <v>2669</v>
      </c>
      <c r="C79" s="44"/>
      <c r="D79" s="44"/>
      <c r="E79" s="45">
        <v>90000</v>
      </c>
      <c r="F79" s="21" t="s">
        <v>8274</v>
      </c>
      <c r="G79" s="7"/>
    </row>
    <row r="80" spans="1:7" ht="15" thickBot="1">
      <c r="A80" s="21">
        <v>78</v>
      </c>
      <c r="B80" s="21" t="s">
        <v>2670</v>
      </c>
      <c r="C80" s="44"/>
      <c r="D80" s="44"/>
      <c r="E80" s="45">
        <v>120000</v>
      </c>
      <c r="F80" s="21" t="s">
        <v>8275</v>
      </c>
      <c r="G80" s="7"/>
    </row>
    <row r="81" spans="1:7" ht="15" thickBot="1">
      <c r="A81" s="21">
        <v>79</v>
      </c>
      <c r="B81" s="21" t="s">
        <v>2671</v>
      </c>
      <c r="C81" s="44"/>
      <c r="D81" s="44"/>
      <c r="E81" s="45">
        <v>18000</v>
      </c>
      <c r="F81" s="21" t="s">
        <v>8276</v>
      </c>
      <c r="G81" s="7"/>
    </row>
    <row r="82" spans="1:7" ht="15" thickBot="1">
      <c r="A82" s="21">
        <v>80</v>
      </c>
      <c r="B82" s="21" t="s">
        <v>2672</v>
      </c>
      <c r="C82" s="44"/>
      <c r="D82" s="44"/>
      <c r="E82" s="45">
        <v>90000</v>
      </c>
      <c r="F82" s="21" t="s">
        <v>8277</v>
      </c>
      <c r="G82" s="7"/>
    </row>
    <row r="83" spans="1:7" ht="15" thickBot="1">
      <c r="A83" s="21">
        <v>81</v>
      </c>
      <c r="B83" s="21" t="s">
        <v>2673</v>
      </c>
      <c r="C83" s="44"/>
      <c r="D83" s="44"/>
      <c r="E83" s="45">
        <v>120000</v>
      </c>
      <c r="F83" s="21" t="s">
        <v>8278</v>
      </c>
      <c r="G83" s="7"/>
    </row>
    <row r="84" spans="1:7" ht="15" thickBot="1">
      <c r="A84" s="21">
        <v>82</v>
      </c>
      <c r="B84" s="21" t="s">
        <v>2673</v>
      </c>
      <c r="C84" s="44"/>
      <c r="D84" s="44"/>
      <c r="E84" s="45">
        <v>180000</v>
      </c>
      <c r="F84" s="21" t="s">
        <v>8279</v>
      </c>
      <c r="G84" s="7"/>
    </row>
    <row r="85" spans="1:7" ht="15" thickBot="1">
      <c r="A85" s="21">
        <v>83</v>
      </c>
      <c r="B85" s="21" t="s">
        <v>2674</v>
      </c>
      <c r="C85" s="44"/>
      <c r="D85" s="44"/>
      <c r="E85" s="45">
        <v>120000</v>
      </c>
      <c r="F85" s="21" t="s">
        <v>8280</v>
      </c>
      <c r="G85" s="7"/>
    </row>
    <row r="86" spans="1:7" ht="15" thickBot="1">
      <c r="A86" s="21">
        <v>84</v>
      </c>
      <c r="B86" s="21" t="s">
        <v>2675</v>
      </c>
      <c r="C86" s="44"/>
      <c r="D86" s="44"/>
      <c r="E86" s="45">
        <v>90000</v>
      </c>
      <c r="F86" s="21" t="s">
        <v>8281</v>
      </c>
      <c r="G86" s="7"/>
    </row>
    <row r="87" spans="1:7" ht="15" thickBot="1">
      <c r="A87" s="21">
        <v>85</v>
      </c>
      <c r="B87" s="21" t="s">
        <v>2676</v>
      </c>
      <c r="C87" s="44"/>
      <c r="D87" s="44"/>
      <c r="E87" s="45">
        <v>150000</v>
      </c>
      <c r="F87" s="21" t="s">
        <v>8282</v>
      </c>
      <c r="G87" s="7"/>
    </row>
    <row r="88" spans="1:7" ht="15" thickBot="1">
      <c r="A88" s="21">
        <v>86</v>
      </c>
      <c r="B88" s="21" t="s">
        <v>2677</v>
      </c>
      <c r="C88" s="44"/>
      <c r="D88" s="44"/>
      <c r="E88" s="45">
        <v>120000</v>
      </c>
      <c r="F88" s="21" t="s">
        <v>8283</v>
      </c>
      <c r="G88" s="7"/>
    </row>
    <row r="89" spans="1:7" ht="15" thickBot="1">
      <c r="A89" s="21">
        <v>87</v>
      </c>
      <c r="B89" s="21" t="s">
        <v>2677</v>
      </c>
      <c r="C89" s="44"/>
      <c r="D89" s="44"/>
      <c r="E89" s="45">
        <v>180000</v>
      </c>
      <c r="F89" s="21" t="s">
        <v>8283</v>
      </c>
      <c r="G89" s="7"/>
    </row>
    <row r="90" spans="1:7" ht="43.5" thickBot="1">
      <c r="A90" s="21">
        <v>88</v>
      </c>
      <c r="B90" s="21" t="s">
        <v>2776</v>
      </c>
      <c r="C90" s="44"/>
      <c r="D90" s="44"/>
      <c r="E90" s="45">
        <v>90000</v>
      </c>
      <c r="F90" s="21" t="s">
        <v>8284</v>
      </c>
      <c r="G90" s="7" t="s">
        <v>9005</v>
      </c>
    </row>
    <row r="91" spans="1:7" ht="15" thickBot="1">
      <c r="A91" s="21">
        <v>89</v>
      </c>
      <c r="B91" s="21" t="s">
        <v>2678</v>
      </c>
      <c r="C91" s="44"/>
      <c r="D91" s="44"/>
      <c r="E91" s="45">
        <v>90000</v>
      </c>
      <c r="F91" s="21" t="s">
        <v>8285</v>
      </c>
      <c r="G91" s="7"/>
    </row>
    <row r="92" spans="1:7" ht="29.25" thickBot="1">
      <c r="A92" s="21">
        <v>90</v>
      </c>
      <c r="B92" s="21" t="s">
        <v>2777</v>
      </c>
      <c r="C92" s="44"/>
      <c r="D92" s="44"/>
      <c r="E92" s="45">
        <v>120000</v>
      </c>
      <c r="F92" s="10" t="s">
        <v>8286</v>
      </c>
      <c r="G92" s="7"/>
    </row>
    <row r="93" spans="1:7" ht="43.5" thickBot="1">
      <c r="A93" s="21">
        <v>91</v>
      </c>
      <c r="B93" s="21" t="s">
        <v>2777</v>
      </c>
      <c r="C93" s="44"/>
      <c r="D93" s="44"/>
      <c r="E93" s="45">
        <v>70000</v>
      </c>
      <c r="F93" s="21" t="s">
        <v>8284</v>
      </c>
      <c r="G93" s="7" t="s">
        <v>9005</v>
      </c>
    </row>
    <row r="94" spans="1:7" ht="15" thickBot="1">
      <c r="A94" s="21">
        <v>92</v>
      </c>
      <c r="B94" s="21" t="s">
        <v>2679</v>
      </c>
      <c r="C94" s="44"/>
      <c r="D94" s="44"/>
      <c r="E94" s="45">
        <v>20000</v>
      </c>
      <c r="F94" s="21" t="s">
        <v>8287</v>
      </c>
      <c r="G94" s="7"/>
    </row>
    <row r="95" spans="1:7" ht="15" thickBot="1">
      <c r="A95" s="21">
        <v>93</v>
      </c>
      <c r="B95" s="21" t="s">
        <v>2680</v>
      </c>
      <c r="C95" s="44"/>
      <c r="D95" s="44"/>
      <c r="E95" s="45">
        <v>150000</v>
      </c>
      <c r="F95" s="21" t="s">
        <v>8288</v>
      </c>
      <c r="G95" s="7"/>
    </row>
    <row r="96" spans="1:7" ht="15" thickBot="1">
      <c r="A96" s="21">
        <v>94</v>
      </c>
      <c r="B96" s="21" t="s">
        <v>2681</v>
      </c>
      <c r="C96" s="44"/>
      <c r="D96" s="44"/>
      <c r="E96" s="45">
        <v>120000</v>
      </c>
      <c r="F96" s="21" t="s">
        <v>8289</v>
      </c>
      <c r="G96" s="7"/>
    </row>
    <row r="97" spans="1:7" ht="15" thickBot="1">
      <c r="A97" s="21">
        <v>95</v>
      </c>
      <c r="B97" s="21" t="s">
        <v>2682</v>
      </c>
      <c r="C97" s="44"/>
      <c r="D97" s="44"/>
      <c r="E97" s="45">
        <v>180000</v>
      </c>
      <c r="F97" s="21" t="s">
        <v>8290</v>
      </c>
      <c r="G97" s="7"/>
    </row>
    <row r="98" spans="1:7" ht="15" thickBot="1">
      <c r="A98" s="21">
        <v>96</v>
      </c>
      <c r="B98" s="21" t="s">
        <v>2682</v>
      </c>
      <c r="C98" s="44"/>
      <c r="D98" s="44"/>
      <c r="E98" s="45">
        <v>90000</v>
      </c>
      <c r="F98" s="21" t="s">
        <v>8290</v>
      </c>
      <c r="G98" s="7"/>
    </row>
    <row r="99" spans="1:7" ht="15" thickBot="1">
      <c r="A99" s="21">
        <v>97</v>
      </c>
      <c r="B99" s="21" t="s">
        <v>2237</v>
      </c>
      <c r="C99" s="44"/>
      <c r="D99" s="44"/>
      <c r="E99" s="45">
        <v>90000</v>
      </c>
      <c r="F99" s="21" t="s">
        <v>2539</v>
      </c>
      <c r="G99" s="7"/>
    </row>
    <row r="100" spans="1:7" ht="15" thickBot="1">
      <c r="A100" s="21">
        <v>98</v>
      </c>
      <c r="B100" s="21" t="s">
        <v>2238</v>
      </c>
      <c r="C100" s="44"/>
      <c r="D100" s="44"/>
      <c r="E100" s="45">
        <v>120000</v>
      </c>
      <c r="F100" s="21" t="s">
        <v>2540</v>
      </c>
      <c r="G100" s="7"/>
    </row>
    <row r="101" spans="1:7" ht="15" thickBot="1">
      <c r="A101" s="21">
        <v>99</v>
      </c>
      <c r="B101" s="21" t="s">
        <v>2239</v>
      </c>
      <c r="C101" s="44"/>
      <c r="D101" s="44"/>
      <c r="E101" s="45">
        <v>90000</v>
      </c>
      <c r="F101" s="21" t="s">
        <v>2540</v>
      </c>
      <c r="G101" s="7"/>
    </row>
    <row r="102" spans="1:7" ht="15" thickBot="1">
      <c r="A102" s="21">
        <v>100</v>
      </c>
      <c r="B102" s="21" t="s">
        <v>2240</v>
      </c>
      <c r="C102" s="44"/>
      <c r="D102" s="44"/>
      <c r="E102" s="45">
        <v>150000</v>
      </c>
      <c r="F102" s="21" t="s">
        <v>2540</v>
      </c>
      <c r="G102" s="7"/>
    </row>
    <row r="103" spans="1:7" ht="15" thickBot="1">
      <c r="A103" s="21">
        <v>101</v>
      </c>
      <c r="B103" s="21" t="s">
        <v>2241</v>
      </c>
      <c r="C103" s="44"/>
      <c r="D103" s="44"/>
      <c r="E103" s="45">
        <v>120000</v>
      </c>
      <c r="F103" s="21" t="s">
        <v>2540</v>
      </c>
      <c r="G103" s="7"/>
    </row>
    <row r="104" spans="1:7" ht="15" thickBot="1">
      <c r="A104" s="21">
        <v>102</v>
      </c>
      <c r="B104" s="21" t="s">
        <v>2242</v>
      </c>
      <c r="C104" s="44"/>
      <c r="D104" s="44"/>
      <c r="E104" s="45">
        <v>180000</v>
      </c>
      <c r="F104" s="21" t="s">
        <v>2540</v>
      </c>
      <c r="G104" s="7"/>
    </row>
    <row r="105" spans="1:7" ht="15" thickBot="1">
      <c r="A105" s="21">
        <v>103</v>
      </c>
      <c r="B105" s="21" t="s">
        <v>2243</v>
      </c>
      <c r="C105" s="44"/>
      <c r="D105" s="44"/>
      <c r="E105" s="45">
        <v>90000</v>
      </c>
      <c r="F105" s="21" t="s">
        <v>2540</v>
      </c>
      <c r="G105" s="7"/>
    </row>
    <row r="106" spans="1:7" ht="15" thickBot="1">
      <c r="A106" s="21">
        <v>104</v>
      </c>
      <c r="B106" s="21" t="s">
        <v>2244</v>
      </c>
      <c r="C106" s="44"/>
      <c r="D106" s="44"/>
      <c r="E106" s="45">
        <v>90000</v>
      </c>
      <c r="F106" s="21" t="s">
        <v>2540</v>
      </c>
      <c r="G106" s="7"/>
    </row>
    <row r="107" spans="1:7" ht="15" thickBot="1">
      <c r="A107" s="21">
        <v>105</v>
      </c>
      <c r="B107" s="21" t="s">
        <v>2245</v>
      </c>
      <c r="C107" s="44"/>
      <c r="D107" s="44"/>
      <c r="E107" s="45">
        <v>120000</v>
      </c>
      <c r="F107" s="21" t="s">
        <v>2540</v>
      </c>
      <c r="G107" s="7"/>
    </row>
    <row r="108" spans="1:7" ht="15" thickBot="1">
      <c r="A108" s="21">
        <v>106</v>
      </c>
      <c r="B108" s="21" t="s">
        <v>2246</v>
      </c>
      <c r="C108" s="44"/>
      <c r="D108" s="44"/>
      <c r="E108" s="45">
        <v>180000</v>
      </c>
      <c r="F108" s="21" t="s">
        <v>2540</v>
      </c>
      <c r="G108" s="7"/>
    </row>
    <row r="109" spans="1:7" ht="15" thickBot="1">
      <c r="A109" s="21">
        <v>107</v>
      </c>
      <c r="B109" s="21" t="s">
        <v>2247</v>
      </c>
      <c r="C109" s="44"/>
      <c r="D109" s="44"/>
      <c r="E109" s="45">
        <v>90000</v>
      </c>
      <c r="F109" s="21" t="s">
        <v>2540</v>
      </c>
      <c r="G109" s="7"/>
    </row>
    <row r="110" spans="1:7" ht="100.5" thickBot="1">
      <c r="A110" s="21">
        <v>108</v>
      </c>
      <c r="B110" s="21" t="s">
        <v>2248</v>
      </c>
      <c r="C110" s="44"/>
      <c r="D110" s="44"/>
      <c r="E110" s="216">
        <v>150000</v>
      </c>
      <c r="F110" s="21" t="s">
        <v>2540</v>
      </c>
      <c r="G110" s="7" t="s">
        <v>9006</v>
      </c>
    </row>
    <row r="111" spans="1:7" ht="15" thickBot="1">
      <c r="A111" s="21">
        <v>109</v>
      </c>
      <c r="B111" s="21" t="s">
        <v>2249</v>
      </c>
      <c r="C111" s="44"/>
      <c r="D111" s="44"/>
      <c r="E111" s="45">
        <v>30000</v>
      </c>
      <c r="F111" s="21" t="s">
        <v>2540</v>
      </c>
      <c r="G111" s="7"/>
    </row>
    <row r="112" spans="1:7" ht="15" thickBot="1">
      <c r="A112" s="21">
        <v>110</v>
      </c>
      <c r="B112" s="21" t="s">
        <v>2250</v>
      </c>
      <c r="C112" s="44"/>
      <c r="D112" s="44"/>
      <c r="E112" s="45">
        <v>6000</v>
      </c>
      <c r="F112" s="21" t="s">
        <v>2540</v>
      </c>
      <c r="G112" s="7"/>
    </row>
    <row r="113" spans="1:7" ht="15" thickBot="1">
      <c r="A113" s="21">
        <v>111</v>
      </c>
      <c r="B113" s="21" t="s">
        <v>2251</v>
      </c>
      <c r="C113" s="44"/>
      <c r="D113" s="44"/>
      <c r="E113" s="45">
        <v>120000</v>
      </c>
      <c r="F113" s="21" t="s">
        <v>2540</v>
      </c>
      <c r="G113" s="7"/>
    </row>
    <row r="114" spans="1:7" ht="15" thickBot="1">
      <c r="A114" s="21">
        <v>112</v>
      </c>
      <c r="B114" s="21" t="s">
        <v>2252</v>
      </c>
      <c r="C114" s="44"/>
      <c r="D114" s="44"/>
      <c r="E114" s="45">
        <v>180000</v>
      </c>
      <c r="F114" s="21" t="s">
        <v>2540</v>
      </c>
      <c r="G114" s="7"/>
    </row>
    <row r="115" spans="1:7" ht="15" thickBot="1">
      <c r="A115" s="21">
        <v>113</v>
      </c>
      <c r="B115" s="21" t="s">
        <v>2253</v>
      </c>
      <c r="C115" s="44"/>
      <c r="D115" s="44"/>
      <c r="E115" s="45">
        <v>90000</v>
      </c>
      <c r="F115" s="21" t="s">
        <v>2540</v>
      </c>
      <c r="G115" s="7"/>
    </row>
    <row r="116" spans="1:7" ht="15" thickBot="1">
      <c r="A116" s="21">
        <v>114</v>
      </c>
      <c r="B116" s="21" t="s">
        <v>2254</v>
      </c>
      <c r="C116" s="44"/>
      <c r="D116" s="44"/>
      <c r="E116" s="45">
        <v>90000</v>
      </c>
      <c r="F116" s="21" t="s">
        <v>2540</v>
      </c>
      <c r="G116" s="7"/>
    </row>
    <row r="117" spans="1:7" ht="15" thickBot="1">
      <c r="A117" s="21">
        <v>115</v>
      </c>
      <c r="B117" s="21" t="s">
        <v>2255</v>
      </c>
      <c r="C117" s="44"/>
      <c r="D117" s="44"/>
      <c r="E117" s="45">
        <v>120000</v>
      </c>
      <c r="F117" s="21" t="s">
        <v>2540</v>
      </c>
      <c r="G117" s="7"/>
    </row>
    <row r="118" spans="1:7" ht="15" thickBot="1">
      <c r="A118" s="21">
        <v>116</v>
      </c>
      <c r="B118" s="21" t="s">
        <v>2256</v>
      </c>
      <c r="C118" s="44"/>
      <c r="D118" s="44"/>
      <c r="E118" s="45">
        <v>180000</v>
      </c>
      <c r="F118" s="21" t="s">
        <v>2540</v>
      </c>
      <c r="G118" s="7"/>
    </row>
    <row r="119" spans="1:7" ht="15" thickBot="1">
      <c r="A119" s="21">
        <v>117</v>
      </c>
      <c r="B119" s="21" t="s">
        <v>2257</v>
      </c>
      <c r="C119" s="44"/>
      <c r="D119" s="44"/>
      <c r="E119" s="45">
        <v>90000</v>
      </c>
      <c r="F119" s="21" t="s">
        <v>2540</v>
      </c>
      <c r="G119" s="7"/>
    </row>
    <row r="120" spans="1:7" ht="15" thickBot="1">
      <c r="A120" s="21">
        <v>118</v>
      </c>
      <c r="B120" s="21" t="s">
        <v>2258</v>
      </c>
      <c r="C120" s="44"/>
      <c r="D120" s="44"/>
      <c r="E120" s="45">
        <v>150000</v>
      </c>
      <c r="F120" s="21" t="s">
        <v>2540</v>
      </c>
      <c r="G120" s="7"/>
    </row>
    <row r="121" spans="1:7" ht="15" thickBot="1">
      <c r="A121" s="21">
        <v>119</v>
      </c>
      <c r="B121" s="21" t="s">
        <v>2259</v>
      </c>
      <c r="C121" s="44"/>
      <c r="D121" s="44"/>
      <c r="E121" s="45">
        <v>120000</v>
      </c>
      <c r="F121" s="21" t="s">
        <v>2540</v>
      </c>
      <c r="G121" s="7"/>
    </row>
    <row r="122" spans="1:7" ht="15" thickBot="1">
      <c r="A122" s="21">
        <v>120</v>
      </c>
      <c r="B122" s="21" t="s">
        <v>2260</v>
      </c>
      <c r="C122" s="44"/>
      <c r="D122" s="44"/>
      <c r="E122" s="45">
        <v>180000</v>
      </c>
      <c r="F122" s="21" t="s">
        <v>2540</v>
      </c>
      <c r="G122" s="7"/>
    </row>
    <row r="123" spans="1:7" ht="15" thickBot="1">
      <c r="A123" s="21">
        <v>121</v>
      </c>
      <c r="B123" s="21" t="s">
        <v>2261</v>
      </c>
      <c r="C123" s="44"/>
      <c r="D123" s="44"/>
      <c r="E123" s="45">
        <v>90000</v>
      </c>
      <c r="F123" s="21" t="s">
        <v>2541</v>
      </c>
      <c r="G123" s="7"/>
    </row>
    <row r="124" spans="1:7" ht="15" thickBot="1">
      <c r="A124" s="21">
        <v>122</v>
      </c>
      <c r="B124" s="21" t="s">
        <v>2262</v>
      </c>
      <c r="C124" s="44"/>
      <c r="D124" s="44"/>
      <c r="E124" s="45">
        <v>90000</v>
      </c>
      <c r="F124" s="21" t="s">
        <v>2542</v>
      </c>
      <c r="G124" s="7"/>
    </row>
    <row r="125" spans="1:7" ht="15" thickBot="1">
      <c r="A125" s="21">
        <v>123</v>
      </c>
      <c r="B125" s="21" t="s">
        <v>2263</v>
      </c>
      <c r="C125" s="44"/>
      <c r="D125" s="44"/>
      <c r="E125" s="45">
        <v>120000</v>
      </c>
      <c r="F125" s="21" t="s">
        <v>2542</v>
      </c>
      <c r="G125" s="7"/>
    </row>
    <row r="126" spans="1:7" ht="15" thickBot="1">
      <c r="A126" s="21">
        <v>124</v>
      </c>
      <c r="B126" s="21" t="s">
        <v>2264</v>
      </c>
      <c r="C126" s="44"/>
      <c r="D126" s="44"/>
      <c r="E126" s="45">
        <v>180000</v>
      </c>
      <c r="F126" s="21" t="s">
        <v>2542</v>
      </c>
      <c r="G126" s="7"/>
    </row>
    <row r="127" spans="1:7" ht="15" thickBot="1">
      <c r="A127" s="21">
        <v>125</v>
      </c>
      <c r="B127" s="21" t="s">
        <v>2265</v>
      </c>
      <c r="C127" s="44"/>
      <c r="D127" s="44"/>
      <c r="E127" s="45">
        <v>90000</v>
      </c>
      <c r="F127" s="21" t="s">
        <v>2542</v>
      </c>
      <c r="G127" s="7"/>
    </row>
    <row r="128" spans="1:7" ht="15" thickBot="1">
      <c r="A128" s="21">
        <v>126</v>
      </c>
      <c r="B128" s="21" t="s">
        <v>2266</v>
      </c>
      <c r="C128" s="44"/>
      <c r="D128" s="44"/>
      <c r="E128" s="45">
        <v>150000</v>
      </c>
      <c r="F128" s="21" t="s">
        <v>2542</v>
      </c>
      <c r="G128" s="7"/>
    </row>
    <row r="129" spans="1:7" ht="15" thickBot="1">
      <c r="A129" s="21">
        <v>127</v>
      </c>
      <c r="B129" s="21" t="s">
        <v>2267</v>
      </c>
      <c r="C129" s="44"/>
      <c r="D129" s="44"/>
      <c r="E129" s="45">
        <v>120000</v>
      </c>
      <c r="F129" s="21" t="s">
        <v>2542</v>
      </c>
      <c r="G129" s="7"/>
    </row>
    <row r="130" spans="1:7" ht="15" thickBot="1">
      <c r="A130" s="21">
        <v>128</v>
      </c>
      <c r="B130" s="21" t="s">
        <v>2268</v>
      </c>
      <c r="C130" s="44"/>
      <c r="D130" s="44"/>
      <c r="E130" s="45">
        <v>180000</v>
      </c>
      <c r="F130" s="21" t="s">
        <v>2542</v>
      </c>
      <c r="G130" s="7"/>
    </row>
    <row r="131" spans="1:7" ht="15" thickBot="1">
      <c r="A131" s="21">
        <v>129</v>
      </c>
      <c r="B131" s="21" t="s">
        <v>2269</v>
      </c>
      <c r="C131" s="44"/>
      <c r="D131" s="44"/>
      <c r="E131" s="45">
        <v>90000</v>
      </c>
      <c r="F131" s="21" t="s">
        <v>2542</v>
      </c>
      <c r="G131" s="7"/>
    </row>
    <row r="132" spans="1:7" ht="15" thickBot="1">
      <c r="A132" s="21">
        <v>130</v>
      </c>
      <c r="B132" s="21" t="s">
        <v>2270</v>
      </c>
      <c r="C132" s="44"/>
      <c r="D132" s="44"/>
      <c r="E132" s="45">
        <v>120000</v>
      </c>
      <c r="F132" s="21" t="s">
        <v>2542</v>
      </c>
      <c r="G132" s="7"/>
    </row>
    <row r="133" spans="1:7" ht="15" thickBot="1">
      <c r="A133" s="21">
        <v>131</v>
      </c>
      <c r="B133" s="21" t="s">
        <v>2271</v>
      </c>
      <c r="C133" s="44"/>
      <c r="D133" s="44"/>
      <c r="E133" s="45">
        <v>120000</v>
      </c>
      <c r="F133" s="21" t="s">
        <v>2542</v>
      </c>
      <c r="G133" s="7"/>
    </row>
    <row r="134" spans="1:7" ht="15" thickBot="1">
      <c r="A134" s="21">
        <v>132</v>
      </c>
      <c r="B134" s="21" t="s">
        <v>2272</v>
      </c>
      <c r="C134" s="44"/>
      <c r="D134" s="44"/>
      <c r="E134" s="45">
        <v>180000</v>
      </c>
      <c r="F134" s="21" t="s">
        <v>2542</v>
      </c>
      <c r="G134" s="7"/>
    </row>
    <row r="135" spans="1:7" ht="15" thickBot="1">
      <c r="A135" s="21">
        <v>133</v>
      </c>
      <c r="B135" s="21" t="s">
        <v>2273</v>
      </c>
      <c r="C135" s="44"/>
      <c r="D135" s="44"/>
      <c r="E135" s="45">
        <v>120000</v>
      </c>
      <c r="F135" s="21" t="s">
        <v>2542</v>
      </c>
      <c r="G135" s="7"/>
    </row>
    <row r="136" spans="1:7" ht="15" thickBot="1">
      <c r="A136" s="21">
        <v>134</v>
      </c>
      <c r="B136" s="21" t="s">
        <v>2274</v>
      </c>
      <c r="C136" s="44"/>
      <c r="D136" s="44"/>
      <c r="E136" s="45">
        <v>150000</v>
      </c>
      <c r="F136" s="21" t="s">
        <v>2542</v>
      </c>
      <c r="G136" s="7"/>
    </row>
    <row r="137" spans="1:7" ht="15" thickBot="1">
      <c r="A137" s="21">
        <v>135</v>
      </c>
      <c r="B137" s="21" t="s">
        <v>2275</v>
      </c>
      <c r="C137" s="44"/>
      <c r="D137" s="44"/>
      <c r="E137" s="45">
        <v>120000</v>
      </c>
      <c r="F137" s="21" t="s">
        <v>2542</v>
      </c>
      <c r="G137" s="7"/>
    </row>
    <row r="138" spans="1:7" ht="15" thickBot="1">
      <c r="A138" s="21">
        <v>136</v>
      </c>
      <c r="B138" s="21" t="s">
        <v>2276</v>
      </c>
      <c r="C138" s="44"/>
      <c r="D138" s="44"/>
      <c r="E138" s="45">
        <v>180000</v>
      </c>
      <c r="F138" s="21" t="s">
        <v>2542</v>
      </c>
      <c r="G138" s="7"/>
    </row>
    <row r="139" spans="1:7" ht="15" thickBot="1">
      <c r="A139" s="21">
        <v>137</v>
      </c>
      <c r="B139" s="21" t="s">
        <v>2277</v>
      </c>
      <c r="C139" s="44"/>
      <c r="D139" s="44"/>
      <c r="E139" s="45">
        <v>120000</v>
      </c>
      <c r="F139" s="21" t="s">
        <v>2542</v>
      </c>
      <c r="G139" s="7"/>
    </row>
    <row r="140" spans="1:7" ht="15" thickBot="1">
      <c r="A140" s="21">
        <v>138</v>
      </c>
      <c r="B140" s="21" t="s">
        <v>2278</v>
      </c>
      <c r="C140" s="44"/>
      <c r="D140" s="44"/>
      <c r="E140" s="45">
        <v>50000</v>
      </c>
      <c r="F140" s="21" t="s">
        <v>2542</v>
      </c>
      <c r="G140" s="7"/>
    </row>
    <row r="141" spans="1:7" ht="15" thickBot="1">
      <c r="A141" s="21">
        <v>139</v>
      </c>
      <c r="B141" s="21" t="s">
        <v>2279</v>
      </c>
      <c r="C141" s="44"/>
      <c r="D141" s="44"/>
      <c r="E141" s="45">
        <v>120000</v>
      </c>
      <c r="F141" s="21" t="s">
        <v>2542</v>
      </c>
      <c r="G141" s="7"/>
    </row>
    <row r="142" spans="1:7" ht="15" thickBot="1">
      <c r="A142" s="21">
        <v>140</v>
      </c>
      <c r="B142" s="21" t="s">
        <v>2280</v>
      </c>
      <c r="C142" s="44"/>
      <c r="D142" s="44"/>
      <c r="E142" s="45">
        <v>160000</v>
      </c>
      <c r="F142" s="21" t="s">
        <v>2542</v>
      </c>
      <c r="G142" s="7"/>
    </row>
    <row r="143" spans="1:7" ht="15" thickBot="1">
      <c r="A143" s="21">
        <v>141</v>
      </c>
      <c r="B143" s="21" t="s">
        <v>2281</v>
      </c>
      <c r="C143" s="44"/>
      <c r="D143" s="44"/>
      <c r="E143" s="45">
        <v>180000</v>
      </c>
      <c r="F143" s="21" t="s">
        <v>2542</v>
      </c>
      <c r="G143" s="7"/>
    </row>
    <row r="144" spans="1:7" ht="15" thickBot="1">
      <c r="A144" s="21">
        <v>142</v>
      </c>
      <c r="B144" s="21" t="s">
        <v>2282</v>
      </c>
      <c r="C144" s="44"/>
      <c r="D144" s="44"/>
      <c r="E144" s="45">
        <v>120000</v>
      </c>
      <c r="F144" s="21" t="s">
        <v>2542</v>
      </c>
      <c r="G144" s="7"/>
    </row>
    <row r="145" spans="1:7" ht="15" thickBot="1">
      <c r="A145" s="21">
        <v>143</v>
      </c>
      <c r="B145" s="21" t="s">
        <v>2283</v>
      </c>
      <c r="C145" s="44"/>
      <c r="D145" s="44"/>
      <c r="E145" s="45">
        <v>13500</v>
      </c>
      <c r="F145" s="21" t="s">
        <v>2542</v>
      </c>
      <c r="G145" s="7"/>
    </row>
    <row r="146" spans="1:7" ht="15" thickBot="1">
      <c r="A146" s="21">
        <v>144</v>
      </c>
      <c r="B146" s="21" t="s">
        <v>2283</v>
      </c>
      <c r="C146" s="44"/>
      <c r="D146" s="44"/>
      <c r="E146" s="45">
        <v>7000</v>
      </c>
      <c r="F146" s="21" t="s">
        <v>2542</v>
      </c>
      <c r="G146" s="7"/>
    </row>
    <row r="147" spans="1:7" ht="15" thickBot="1">
      <c r="A147" s="21">
        <v>145</v>
      </c>
      <c r="B147" s="21" t="s">
        <v>2283</v>
      </c>
      <c r="C147" s="44"/>
      <c r="D147" s="44"/>
      <c r="E147" s="45">
        <v>13500</v>
      </c>
      <c r="F147" s="21" t="s">
        <v>2542</v>
      </c>
      <c r="G147" s="7"/>
    </row>
    <row r="148" spans="1:7" ht="15" thickBot="1">
      <c r="A148" s="21">
        <v>146</v>
      </c>
      <c r="B148" s="21" t="s">
        <v>2284</v>
      </c>
      <c r="C148" s="44"/>
      <c r="D148" s="44"/>
      <c r="E148" s="45">
        <v>200000</v>
      </c>
      <c r="F148" s="21" t="s">
        <v>2542</v>
      </c>
      <c r="G148" s="7"/>
    </row>
    <row r="149" spans="1:7" ht="15" thickBot="1">
      <c r="A149" s="21">
        <v>147</v>
      </c>
      <c r="B149" s="21" t="s">
        <v>2285</v>
      </c>
      <c r="C149" s="44"/>
      <c r="D149" s="44"/>
      <c r="E149" s="45">
        <v>160000</v>
      </c>
      <c r="F149" s="21" t="s">
        <v>2543</v>
      </c>
      <c r="G149" s="7"/>
    </row>
    <row r="150" spans="1:7" ht="15" thickBot="1">
      <c r="A150" s="21">
        <v>148</v>
      </c>
      <c r="B150" s="21" t="s">
        <v>2286</v>
      </c>
      <c r="C150" s="44"/>
      <c r="D150" s="44"/>
      <c r="E150" s="45">
        <v>60000</v>
      </c>
      <c r="F150" s="21" t="s">
        <v>2544</v>
      </c>
      <c r="G150" s="7"/>
    </row>
    <row r="151" spans="1:7" ht="15" thickBot="1">
      <c r="A151" s="21">
        <v>149</v>
      </c>
      <c r="B151" s="21" t="s">
        <v>2287</v>
      </c>
      <c r="C151" s="44"/>
      <c r="D151" s="44"/>
      <c r="E151" s="45">
        <v>240000</v>
      </c>
      <c r="F151" s="21" t="s">
        <v>2544</v>
      </c>
      <c r="G151" s="7"/>
    </row>
    <row r="152" spans="1:7" ht="15" thickBot="1">
      <c r="A152" s="21">
        <v>150</v>
      </c>
      <c r="B152" s="21" t="s">
        <v>2287</v>
      </c>
      <c r="C152" s="44"/>
      <c r="D152" s="44"/>
      <c r="E152" s="45">
        <v>12000</v>
      </c>
      <c r="F152" s="21" t="s">
        <v>2544</v>
      </c>
      <c r="G152" s="7"/>
    </row>
    <row r="153" spans="1:7" ht="15" thickBot="1">
      <c r="A153" s="21">
        <v>151</v>
      </c>
      <c r="B153" s="21" t="s">
        <v>2288</v>
      </c>
      <c r="C153" s="44"/>
      <c r="D153" s="44"/>
      <c r="E153" s="45">
        <v>74300</v>
      </c>
      <c r="F153" s="21" t="s">
        <v>2544</v>
      </c>
      <c r="G153" s="7"/>
    </row>
    <row r="154" spans="1:7" ht="15" thickBot="1">
      <c r="A154" s="21">
        <v>152</v>
      </c>
      <c r="B154" s="21" t="s">
        <v>2288</v>
      </c>
      <c r="C154" s="44"/>
      <c r="D154" s="44"/>
      <c r="E154" s="45">
        <v>120000</v>
      </c>
      <c r="F154" s="21" t="s">
        <v>2544</v>
      </c>
      <c r="G154" s="7"/>
    </row>
    <row r="155" spans="1:7" ht="15" thickBot="1">
      <c r="A155" s="21">
        <v>153</v>
      </c>
      <c r="B155" s="21" t="s">
        <v>2288</v>
      </c>
      <c r="C155" s="44"/>
      <c r="D155" s="44"/>
      <c r="E155" s="45">
        <v>50000</v>
      </c>
      <c r="F155" s="21" t="s">
        <v>2544</v>
      </c>
      <c r="G155" s="7"/>
    </row>
    <row r="156" spans="1:7" ht="15" thickBot="1">
      <c r="A156" s="21">
        <v>154</v>
      </c>
      <c r="B156" s="21" t="s">
        <v>2289</v>
      </c>
      <c r="C156" s="6"/>
      <c r="D156" s="44"/>
      <c r="E156" s="45">
        <v>1200000</v>
      </c>
      <c r="F156" s="21" t="s">
        <v>2544</v>
      </c>
      <c r="G156" s="7"/>
    </row>
    <row r="157" spans="1:7" ht="15" thickBot="1">
      <c r="A157" s="21">
        <v>155</v>
      </c>
      <c r="B157" s="21" t="s">
        <v>2289</v>
      </c>
      <c r="C157" s="44"/>
      <c r="D157" s="44"/>
      <c r="E157" s="45">
        <v>1400000</v>
      </c>
      <c r="F157" s="21" t="s">
        <v>2544</v>
      </c>
      <c r="G157" s="7"/>
    </row>
    <row r="158" spans="1:7" ht="15" thickBot="1">
      <c r="A158" s="21">
        <v>156</v>
      </c>
      <c r="B158" s="21" t="s">
        <v>2289</v>
      </c>
      <c r="C158" s="44"/>
      <c r="D158" s="44"/>
      <c r="E158" s="45">
        <v>400000</v>
      </c>
      <c r="F158" s="21" t="s">
        <v>2544</v>
      </c>
      <c r="G158" s="7"/>
    </row>
    <row r="159" spans="1:7" ht="15" thickBot="1">
      <c r="A159" s="21">
        <v>157</v>
      </c>
      <c r="B159" s="21" t="s">
        <v>2290</v>
      </c>
      <c r="C159" s="44"/>
      <c r="D159" s="44"/>
      <c r="E159" s="45">
        <v>36000</v>
      </c>
      <c r="F159" s="21" t="s">
        <v>2544</v>
      </c>
      <c r="G159" s="7"/>
    </row>
    <row r="160" spans="1:7" ht="15" thickBot="1">
      <c r="A160" s="21">
        <v>158</v>
      </c>
      <c r="B160" s="21" t="s">
        <v>2291</v>
      </c>
      <c r="C160" s="44"/>
      <c r="D160" s="44"/>
      <c r="E160" s="45">
        <v>120000</v>
      </c>
      <c r="F160" s="21" t="s">
        <v>2544</v>
      </c>
      <c r="G160" s="7"/>
    </row>
    <row r="161" spans="1:7" ht="15" thickBot="1">
      <c r="A161" s="21">
        <v>159</v>
      </c>
      <c r="B161" s="21" t="s">
        <v>2292</v>
      </c>
      <c r="C161" s="44"/>
      <c r="D161" s="44"/>
      <c r="E161" s="45">
        <v>56000</v>
      </c>
      <c r="F161" s="21" t="s">
        <v>2544</v>
      </c>
      <c r="G161" s="7"/>
    </row>
    <row r="162" spans="1:7" ht="15" thickBot="1">
      <c r="A162" s="21">
        <v>160</v>
      </c>
      <c r="B162" s="21" t="s">
        <v>2293</v>
      </c>
      <c r="C162" s="44"/>
      <c r="D162" s="44"/>
      <c r="E162" s="45">
        <v>160000</v>
      </c>
      <c r="F162" s="21" t="s">
        <v>2544</v>
      </c>
      <c r="G162" s="7"/>
    </row>
    <row r="163" spans="1:7" ht="15" thickBot="1">
      <c r="A163" s="21">
        <v>161</v>
      </c>
      <c r="B163" s="21" t="s">
        <v>2294</v>
      </c>
      <c r="C163" s="44"/>
      <c r="D163" s="44"/>
      <c r="E163" s="45">
        <v>180000</v>
      </c>
      <c r="F163" s="21" t="s">
        <v>2544</v>
      </c>
      <c r="G163" s="7"/>
    </row>
    <row r="164" spans="1:7" ht="15" thickBot="1">
      <c r="A164" s="21">
        <v>162</v>
      </c>
      <c r="B164" s="21" t="s">
        <v>2295</v>
      </c>
      <c r="C164" s="44"/>
      <c r="D164" s="44"/>
      <c r="E164" s="45">
        <v>120000</v>
      </c>
      <c r="F164" s="21" t="s">
        <v>2544</v>
      </c>
      <c r="G164" s="7"/>
    </row>
    <row r="165" spans="1:7" ht="15" thickBot="1">
      <c r="A165" s="21">
        <v>163</v>
      </c>
      <c r="B165" s="21" t="s">
        <v>2295</v>
      </c>
      <c r="C165" s="44"/>
      <c r="D165" s="44"/>
      <c r="E165" s="45">
        <v>7000</v>
      </c>
      <c r="F165" s="21" t="s">
        <v>2544</v>
      </c>
      <c r="G165" s="7"/>
    </row>
    <row r="166" spans="1:7" ht="15" thickBot="1">
      <c r="A166" s="21">
        <v>164</v>
      </c>
      <c r="B166" s="21" t="s">
        <v>2296</v>
      </c>
      <c r="C166" s="44"/>
      <c r="D166" s="44"/>
      <c r="E166" s="45">
        <v>200000</v>
      </c>
      <c r="F166" s="21" t="s">
        <v>2544</v>
      </c>
      <c r="G166" s="7"/>
    </row>
    <row r="167" spans="1:7" ht="15" thickBot="1">
      <c r="A167" s="21">
        <v>165</v>
      </c>
      <c r="B167" s="21" t="s">
        <v>2297</v>
      </c>
      <c r="C167" s="44"/>
      <c r="D167" s="44"/>
      <c r="E167" s="45">
        <v>60000</v>
      </c>
      <c r="F167" s="21" t="s">
        <v>2544</v>
      </c>
      <c r="G167" s="7"/>
    </row>
    <row r="168" spans="1:7" ht="15" thickBot="1">
      <c r="A168" s="21">
        <v>166</v>
      </c>
      <c r="B168" s="21" t="s">
        <v>2298</v>
      </c>
      <c r="C168" s="44"/>
      <c r="D168" s="44"/>
      <c r="E168" s="45">
        <v>86680</v>
      </c>
      <c r="F168" s="21" t="s">
        <v>2544</v>
      </c>
      <c r="G168" s="7"/>
    </row>
    <row r="169" spans="1:7" ht="15" thickBot="1">
      <c r="A169" s="21">
        <v>167</v>
      </c>
      <c r="B169" s="21" t="s">
        <v>2299</v>
      </c>
      <c r="C169" s="44"/>
      <c r="D169" s="44"/>
      <c r="E169" s="45">
        <v>160000</v>
      </c>
      <c r="F169" s="21" t="s">
        <v>2544</v>
      </c>
      <c r="G169" s="7"/>
    </row>
    <row r="170" spans="1:7" ht="15" thickBot="1">
      <c r="A170" s="21">
        <v>168</v>
      </c>
      <c r="B170" s="21" t="s">
        <v>2300</v>
      </c>
      <c r="C170" s="44"/>
      <c r="D170" s="44"/>
      <c r="E170" s="45">
        <v>240000</v>
      </c>
      <c r="F170" s="21" t="s">
        <v>2544</v>
      </c>
      <c r="G170" s="7"/>
    </row>
    <row r="171" spans="1:7" ht="15" thickBot="1">
      <c r="A171" s="21">
        <v>169</v>
      </c>
      <c r="B171" s="21" t="s">
        <v>2301</v>
      </c>
      <c r="C171" s="44"/>
      <c r="D171" s="44"/>
      <c r="E171" s="45">
        <v>10000</v>
      </c>
      <c r="F171" s="21" t="s">
        <v>2544</v>
      </c>
      <c r="G171" s="7"/>
    </row>
    <row r="172" spans="1:7" ht="15" thickBot="1">
      <c r="A172" s="21">
        <v>170</v>
      </c>
      <c r="B172" s="21" t="s">
        <v>2302</v>
      </c>
      <c r="C172" s="44"/>
      <c r="D172" s="44"/>
      <c r="E172" s="45">
        <v>50000</v>
      </c>
      <c r="F172" s="21" t="s">
        <v>2544</v>
      </c>
      <c r="G172" s="7"/>
    </row>
    <row r="173" spans="1:7" ht="15" thickBot="1">
      <c r="A173" s="21">
        <v>171</v>
      </c>
      <c r="B173" s="21" t="s">
        <v>2302</v>
      </c>
      <c r="C173" s="44"/>
      <c r="D173" s="44"/>
      <c r="E173" s="45">
        <v>120000</v>
      </c>
      <c r="F173" s="21" t="s">
        <v>2544</v>
      </c>
      <c r="G173" s="7"/>
    </row>
    <row r="174" spans="1:7" ht="15" thickBot="1">
      <c r="A174" s="21">
        <v>172</v>
      </c>
      <c r="B174" s="21" t="s">
        <v>2303</v>
      </c>
      <c r="C174" s="44"/>
      <c r="D174" s="44"/>
      <c r="E174" s="45">
        <v>1000000</v>
      </c>
      <c r="F174" s="21" t="s">
        <v>2544</v>
      </c>
      <c r="G174" s="7"/>
    </row>
    <row r="175" spans="1:7" ht="15" thickBot="1">
      <c r="A175" s="21">
        <v>173</v>
      </c>
      <c r="B175" s="21" t="s">
        <v>2304</v>
      </c>
      <c r="C175" s="6"/>
      <c r="D175" s="44"/>
      <c r="E175" s="45">
        <v>50000</v>
      </c>
      <c r="F175" s="21" t="s">
        <v>2544</v>
      </c>
      <c r="G175" s="7"/>
    </row>
    <row r="176" spans="1:7" ht="15" thickBot="1">
      <c r="A176" s="21">
        <v>174</v>
      </c>
      <c r="B176" s="21" t="s">
        <v>2304</v>
      </c>
      <c r="C176" s="6"/>
      <c r="D176" s="44"/>
      <c r="E176" s="45">
        <v>120000</v>
      </c>
      <c r="F176" s="21" t="s">
        <v>2544</v>
      </c>
      <c r="G176" s="7"/>
    </row>
    <row r="177" spans="1:7" ht="15" thickBot="1">
      <c r="A177" s="21">
        <v>175</v>
      </c>
      <c r="B177" s="21" t="s">
        <v>2305</v>
      </c>
      <c r="C177" s="44"/>
      <c r="D177" s="44"/>
      <c r="E177" s="45">
        <v>114500</v>
      </c>
      <c r="F177" s="21" t="s">
        <v>2544</v>
      </c>
      <c r="G177" s="7"/>
    </row>
    <row r="178" spans="1:7" ht="15" thickBot="1">
      <c r="A178" s="21">
        <v>176</v>
      </c>
      <c r="B178" s="21" t="s">
        <v>2305</v>
      </c>
      <c r="C178" s="44"/>
      <c r="D178" s="44"/>
      <c r="E178" s="45">
        <v>40000</v>
      </c>
      <c r="F178" s="21" t="s">
        <v>2544</v>
      </c>
      <c r="G178" s="7"/>
    </row>
    <row r="179" spans="1:7" ht="15" thickBot="1">
      <c r="A179" s="21">
        <v>177</v>
      </c>
      <c r="B179" s="21" t="s">
        <v>2305</v>
      </c>
      <c r="C179" s="44"/>
      <c r="D179" s="44"/>
      <c r="E179" s="45">
        <v>160000</v>
      </c>
      <c r="F179" s="21" t="s">
        <v>2544</v>
      </c>
      <c r="G179" s="7"/>
    </row>
    <row r="180" spans="1:7" ht="15" thickBot="1">
      <c r="A180" s="21">
        <v>178</v>
      </c>
      <c r="B180" s="21" t="s">
        <v>2306</v>
      </c>
      <c r="C180" s="44"/>
      <c r="D180" s="44"/>
      <c r="E180" s="45">
        <v>180000</v>
      </c>
      <c r="F180" s="21" t="s">
        <v>2545</v>
      </c>
      <c r="G180" s="7"/>
    </row>
    <row r="181" spans="1:7" ht="15" thickBot="1">
      <c r="A181" s="21">
        <v>179</v>
      </c>
      <c r="B181" s="21" t="s">
        <v>2306</v>
      </c>
      <c r="C181" s="44"/>
      <c r="D181" s="44"/>
      <c r="E181" s="45">
        <v>80000</v>
      </c>
      <c r="F181" s="21" t="s">
        <v>2546</v>
      </c>
      <c r="G181" s="7"/>
    </row>
    <row r="182" spans="1:7" ht="15" thickBot="1">
      <c r="A182" s="21">
        <v>180</v>
      </c>
      <c r="B182" s="21" t="s">
        <v>2307</v>
      </c>
      <c r="C182" s="44"/>
      <c r="D182" s="44"/>
      <c r="E182" s="45">
        <v>160000</v>
      </c>
      <c r="F182" s="21" t="s">
        <v>2546</v>
      </c>
      <c r="G182" s="7"/>
    </row>
    <row r="183" spans="1:7" ht="15" thickBot="1">
      <c r="A183" s="21">
        <v>181</v>
      </c>
      <c r="B183" s="21" t="s">
        <v>2308</v>
      </c>
      <c r="C183" s="44"/>
      <c r="D183" s="44"/>
      <c r="E183" s="45">
        <v>7000</v>
      </c>
      <c r="F183" s="21" t="s">
        <v>2546</v>
      </c>
      <c r="G183" s="7"/>
    </row>
    <row r="184" spans="1:7" ht="15" thickBot="1">
      <c r="A184" s="21">
        <v>182</v>
      </c>
      <c r="B184" s="21" t="s">
        <v>2309</v>
      </c>
      <c r="C184" s="44"/>
      <c r="D184" s="44"/>
      <c r="E184" s="45">
        <v>86200</v>
      </c>
      <c r="F184" s="21" t="s">
        <v>2546</v>
      </c>
      <c r="G184" s="7"/>
    </row>
    <row r="185" spans="1:7" ht="15" thickBot="1">
      <c r="A185" s="21">
        <v>183</v>
      </c>
      <c r="B185" s="21" t="s">
        <v>2310</v>
      </c>
      <c r="C185" s="44"/>
      <c r="D185" s="44"/>
      <c r="E185" s="45">
        <v>6000</v>
      </c>
      <c r="F185" s="21" t="s">
        <v>2546</v>
      </c>
      <c r="G185" s="7"/>
    </row>
    <row r="186" spans="1:7" ht="15" thickBot="1">
      <c r="A186" s="21">
        <v>184</v>
      </c>
      <c r="B186" s="21" t="s">
        <v>2311</v>
      </c>
      <c r="C186" s="44"/>
      <c r="D186" s="44"/>
      <c r="E186" s="45">
        <v>60000</v>
      </c>
      <c r="F186" s="21" t="s">
        <v>2546</v>
      </c>
      <c r="G186" s="7"/>
    </row>
    <row r="187" spans="1:7" ht="15" thickBot="1">
      <c r="A187" s="21">
        <v>185</v>
      </c>
      <c r="B187" s="21" t="s">
        <v>2311</v>
      </c>
      <c r="C187" s="44"/>
      <c r="D187" s="44"/>
      <c r="E187" s="45">
        <v>160000</v>
      </c>
      <c r="F187" s="21" t="s">
        <v>2546</v>
      </c>
      <c r="G187" s="7"/>
    </row>
    <row r="188" spans="1:7" ht="15" thickBot="1">
      <c r="A188" s="21">
        <v>186</v>
      </c>
      <c r="B188" s="21" t="s">
        <v>2312</v>
      </c>
      <c r="C188" s="44"/>
      <c r="D188" s="44"/>
      <c r="E188" s="45">
        <v>160000</v>
      </c>
      <c r="F188" s="21" t="s">
        <v>2546</v>
      </c>
      <c r="G188" s="7"/>
    </row>
    <row r="189" spans="1:7" ht="15" thickBot="1">
      <c r="A189" s="21">
        <v>187</v>
      </c>
      <c r="B189" s="21" t="s">
        <v>2312</v>
      </c>
      <c r="C189" s="44"/>
      <c r="D189" s="44"/>
      <c r="E189" s="45">
        <v>240000</v>
      </c>
      <c r="F189" s="21" t="s">
        <v>2546</v>
      </c>
      <c r="G189" s="7"/>
    </row>
    <row r="190" spans="1:7" ht="15" thickBot="1">
      <c r="A190" s="21">
        <v>188</v>
      </c>
      <c r="B190" s="21" t="s">
        <v>2313</v>
      </c>
      <c r="C190" s="44"/>
      <c r="D190" s="44"/>
      <c r="E190" s="45">
        <v>150000</v>
      </c>
      <c r="F190" s="21" t="s">
        <v>2546</v>
      </c>
      <c r="G190" s="7"/>
    </row>
    <row r="191" spans="1:7" ht="15" thickBot="1">
      <c r="A191" s="21">
        <v>189</v>
      </c>
      <c r="B191" s="21" t="s">
        <v>2314</v>
      </c>
      <c r="C191" s="44"/>
      <c r="D191" s="44"/>
      <c r="E191" s="45">
        <v>460000</v>
      </c>
      <c r="F191" s="21" t="s">
        <v>2546</v>
      </c>
      <c r="G191" s="7"/>
    </row>
    <row r="192" spans="1:7" ht="15" thickBot="1">
      <c r="A192" s="21">
        <v>190</v>
      </c>
      <c r="B192" s="21" t="s">
        <v>2314</v>
      </c>
      <c r="C192" s="44"/>
      <c r="D192" s="44"/>
      <c r="E192" s="45">
        <v>100000</v>
      </c>
      <c r="F192" s="21" t="s">
        <v>2546</v>
      </c>
      <c r="G192" s="7"/>
    </row>
    <row r="193" spans="1:7" ht="15" thickBot="1">
      <c r="A193" s="21">
        <v>191</v>
      </c>
      <c r="B193" s="21" t="s">
        <v>2314</v>
      </c>
      <c r="C193" s="44"/>
      <c r="D193" s="44"/>
      <c r="E193" s="45">
        <v>125190</v>
      </c>
      <c r="F193" s="21" t="s">
        <v>2546</v>
      </c>
      <c r="G193" s="7"/>
    </row>
    <row r="194" spans="1:7" ht="15" thickBot="1">
      <c r="A194" s="21">
        <v>192</v>
      </c>
      <c r="B194" s="21" t="s">
        <v>2314</v>
      </c>
      <c r="C194" s="44"/>
      <c r="D194" s="44"/>
      <c r="E194" s="45">
        <v>10000</v>
      </c>
      <c r="F194" s="21" t="s">
        <v>2546</v>
      </c>
      <c r="G194" s="7"/>
    </row>
    <row r="195" spans="1:7" ht="15" thickBot="1">
      <c r="A195" s="21">
        <v>193</v>
      </c>
      <c r="B195" s="21" t="s">
        <v>2315</v>
      </c>
      <c r="C195" s="44"/>
      <c r="D195" s="44"/>
      <c r="E195" s="45">
        <v>120000</v>
      </c>
      <c r="F195" s="21" t="s">
        <v>2546</v>
      </c>
      <c r="G195" s="7"/>
    </row>
    <row r="196" spans="1:7" ht="15" thickBot="1">
      <c r="A196" s="21">
        <v>194</v>
      </c>
      <c r="B196" s="21" t="s">
        <v>2315</v>
      </c>
      <c r="C196" s="44"/>
      <c r="D196" s="44"/>
      <c r="E196" s="45">
        <v>50000</v>
      </c>
      <c r="F196" s="21" t="s">
        <v>2546</v>
      </c>
      <c r="G196" s="7"/>
    </row>
    <row r="197" spans="1:7" ht="15" thickBot="1">
      <c r="A197" s="21">
        <v>195</v>
      </c>
      <c r="B197" s="21" t="s">
        <v>2316</v>
      </c>
      <c r="C197" s="44"/>
      <c r="D197" s="44"/>
      <c r="E197" s="45">
        <v>50000</v>
      </c>
      <c r="F197" s="21" t="s">
        <v>2546</v>
      </c>
      <c r="G197" s="7"/>
    </row>
    <row r="198" spans="1:7" ht="15" thickBot="1">
      <c r="A198" s="21">
        <v>196</v>
      </c>
      <c r="B198" s="21" t="s">
        <v>2316</v>
      </c>
      <c r="C198" s="44"/>
      <c r="D198" s="44"/>
      <c r="E198" s="45">
        <v>120000</v>
      </c>
      <c r="F198" s="21" t="s">
        <v>2546</v>
      </c>
      <c r="G198" s="7"/>
    </row>
    <row r="199" spans="1:7" ht="15" thickBot="1">
      <c r="A199" s="21">
        <v>197</v>
      </c>
      <c r="B199" s="21" t="s">
        <v>2316</v>
      </c>
      <c r="C199" s="44"/>
      <c r="D199" s="44"/>
      <c r="E199" s="45">
        <v>1000000</v>
      </c>
      <c r="F199" s="21" t="s">
        <v>2546</v>
      </c>
      <c r="G199" s="7"/>
    </row>
    <row r="200" spans="1:7" ht="15" thickBot="1">
      <c r="A200" s="21">
        <v>198</v>
      </c>
      <c r="B200" s="21" t="s">
        <v>2317</v>
      </c>
      <c r="C200" s="44"/>
      <c r="D200" s="44"/>
      <c r="E200" s="45">
        <v>20000</v>
      </c>
      <c r="F200" s="21" t="s">
        <v>2546</v>
      </c>
      <c r="G200" s="7"/>
    </row>
    <row r="201" spans="1:7" ht="15" thickBot="1">
      <c r="A201" s="21">
        <v>199</v>
      </c>
      <c r="B201" s="21" t="s">
        <v>2317</v>
      </c>
      <c r="C201" s="44"/>
      <c r="D201" s="44"/>
      <c r="E201" s="45">
        <v>20000</v>
      </c>
      <c r="F201" s="21" t="s">
        <v>2546</v>
      </c>
      <c r="G201" s="7"/>
    </row>
    <row r="202" spans="1:7" ht="15" thickBot="1">
      <c r="A202" s="21">
        <v>200</v>
      </c>
      <c r="B202" s="21" t="s">
        <v>2318</v>
      </c>
      <c r="C202" s="44"/>
      <c r="D202" s="44"/>
      <c r="E202" s="45">
        <v>160000</v>
      </c>
      <c r="F202" s="21" t="s">
        <v>2546</v>
      </c>
      <c r="G202" s="7"/>
    </row>
    <row r="203" spans="1:7" ht="15" thickBot="1">
      <c r="A203" s="21">
        <v>201</v>
      </c>
      <c r="B203" s="21" t="s">
        <v>2319</v>
      </c>
      <c r="C203" s="44"/>
      <c r="D203" s="44"/>
      <c r="E203" s="45">
        <v>20000</v>
      </c>
      <c r="F203" s="21" t="s">
        <v>2546</v>
      </c>
      <c r="G203" s="7"/>
    </row>
    <row r="204" spans="1:7" ht="15" thickBot="1">
      <c r="A204" s="21">
        <v>202</v>
      </c>
      <c r="B204" s="21" t="s">
        <v>2320</v>
      </c>
      <c r="C204" s="44"/>
      <c r="D204" s="44"/>
      <c r="E204" s="45">
        <v>80000</v>
      </c>
      <c r="F204" s="21" t="s">
        <v>2546</v>
      </c>
      <c r="G204" s="7"/>
    </row>
    <row r="205" spans="1:7" ht="15" thickBot="1">
      <c r="A205" s="21">
        <v>203</v>
      </c>
      <c r="B205" s="21" t="s">
        <v>2321</v>
      </c>
      <c r="C205" s="44"/>
      <c r="D205" s="44"/>
      <c r="E205" s="45">
        <v>180000</v>
      </c>
      <c r="F205" s="21" t="s">
        <v>2546</v>
      </c>
      <c r="G205" s="7"/>
    </row>
    <row r="206" spans="1:7" ht="15" thickBot="1">
      <c r="A206" s="21">
        <v>204</v>
      </c>
      <c r="B206" s="21" t="s">
        <v>2322</v>
      </c>
      <c r="C206" s="44"/>
      <c r="D206" s="44"/>
      <c r="E206" s="45">
        <v>120000</v>
      </c>
      <c r="F206" s="21" t="s">
        <v>2546</v>
      </c>
      <c r="G206" s="7"/>
    </row>
    <row r="207" spans="1:7" ht="15" thickBot="1">
      <c r="A207" s="21">
        <v>205</v>
      </c>
      <c r="B207" s="21" t="s">
        <v>2322</v>
      </c>
      <c r="C207" s="44"/>
      <c r="D207" s="44"/>
      <c r="E207" s="45">
        <v>105000</v>
      </c>
      <c r="F207" s="21" t="s">
        <v>2546</v>
      </c>
      <c r="G207" s="7"/>
    </row>
    <row r="208" spans="1:7" ht="15" thickBot="1">
      <c r="A208" s="21">
        <v>206</v>
      </c>
      <c r="B208" s="21" t="s">
        <v>2322</v>
      </c>
      <c r="C208" s="44"/>
      <c r="D208" s="44"/>
      <c r="E208" s="45">
        <v>397388</v>
      </c>
      <c r="F208" s="21" t="s">
        <v>2546</v>
      </c>
      <c r="G208" s="7"/>
    </row>
    <row r="209" spans="1:7" ht="15" thickBot="1">
      <c r="A209" s="21">
        <v>207</v>
      </c>
      <c r="B209" s="21" t="s">
        <v>2323</v>
      </c>
      <c r="C209" s="44"/>
      <c r="D209" s="44"/>
      <c r="E209" s="45">
        <v>200000</v>
      </c>
      <c r="F209" s="21" t="s">
        <v>2546</v>
      </c>
      <c r="G209" s="7"/>
    </row>
    <row r="210" spans="1:7" ht="15" thickBot="1">
      <c r="A210" s="21">
        <v>208</v>
      </c>
      <c r="B210" s="21" t="s">
        <v>2324</v>
      </c>
      <c r="C210" s="44"/>
      <c r="D210" s="44"/>
      <c r="E210" s="45">
        <v>60000</v>
      </c>
      <c r="F210" s="21" t="s">
        <v>2546</v>
      </c>
      <c r="G210" s="7"/>
    </row>
    <row r="211" spans="1:7" ht="15" thickBot="1">
      <c r="A211" s="21">
        <v>209</v>
      </c>
      <c r="B211" s="21" t="s">
        <v>2325</v>
      </c>
      <c r="C211" s="44"/>
      <c r="D211" s="44"/>
      <c r="E211" s="45">
        <v>160000</v>
      </c>
      <c r="F211" s="21" t="s">
        <v>2546</v>
      </c>
      <c r="G211" s="7"/>
    </row>
    <row r="212" spans="1:7" ht="15" thickBot="1">
      <c r="A212" s="21">
        <v>210</v>
      </c>
      <c r="B212" s="21" t="s">
        <v>2326</v>
      </c>
      <c r="C212" s="44"/>
      <c r="D212" s="44"/>
      <c r="E212" s="45">
        <v>300000</v>
      </c>
      <c r="F212" s="21" t="s">
        <v>2546</v>
      </c>
      <c r="G212" s="7"/>
    </row>
    <row r="213" spans="1:7" ht="15" thickBot="1">
      <c r="A213" s="21">
        <v>211</v>
      </c>
      <c r="B213" s="21" t="s">
        <v>2327</v>
      </c>
      <c r="C213" s="44"/>
      <c r="D213" s="44"/>
      <c r="E213" s="45">
        <v>240000</v>
      </c>
      <c r="F213" s="21" t="s">
        <v>2547</v>
      </c>
      <c r="G213" s="7"/>
    </row>
    <row r="214" spans="1:7" ht="15" thickBot="1">
      <c r="A214" s="21">
        <v>212</v>
      </c>
      <c r="B214" s="21" t="s">
        <v>2327</v>
      </c>
      <c r="C214" s="44"/>
      <c r="D214" s="44"/>
      <c r="E214" s="45">
        <v>33800</v>
      </c>
      <c r="F214" s="21" t="s">
        <v>2548</v>
      </c>
      <c r="G214" s="7"/>
    </row>
    <row r="215" spans="1:7" ht="15" thickBot="1">
      <c r="A215" s="21">
        <v>213</v>
      </c>
      <c r="B215" s="21" t="s">
        <v>2327</v>
      </c>
      <c r="C215" s="44"/>
      <c r="D215" s="44"/>
      <c r="E215" s="45">
        <v>40000</v>
      </c>
      <c r="F215" s="21" t="s">
        <v>2548</v>
      </c>
      <c r="G215" s="7"/>
    </row>
    <row r="216" spans="1:7" ht="15" thickBot="1">
      <c r="A216" s="21">
        <v>214</v>
      </c>
      <c r="B216" s="21" t="s">
        <v>2327</v>
      </c>
      <c r="C216" s="44"/>
      <c r="D216" s="44"/>
      <c r="E216" s="45">
        <v>150000</v>
      </c>
      <c r="F216" s="21" t="s">
        <v>2548</v>
      </c>
      <c r="G216" s="7"/>
    </row>
    <row r="217" spans="1:7" ht="15" thickBot="1">
      <c r="A217" s="21">
        <v>215</v>
      </c>
      <c r="B217" s="21" t="s">
        <v>2328</v>
      </c>
      <c r="C217" s="44"/>
      <c r="D217" s="44"/>
      <c r="E217" s="45">
        <v>10000</v>
      </c>
      <c r="F217" s="21" t="s">
        <v>2548</v>
      </c>
      <c r="G217" s="7"/>
    </row>
    <row r="218" spans="1:7" ht="15" thickBot="1">
      <c r="A218" s="21">
        <v>216</v>
      </c>
      <c r="B218" s="21" t="s">
        <v>2329</v>
      </c>
      <c r="C218" s="44"/>
      <c r="D218" s="44"/>
      <c r="E218" s="45">
        <v>460000</v>
      </c>
      <c r="F218" s="21" t="s">
        <v>2548</v>
      </c>
      <c r="G218" s="7"/>
    </row>
    <row r="219" spans="1:7" ht="15" thickBot="1">
      <c r="A219" s="21">
        <v>217</v>
      </c>
      <c r="B219" s="21" t="s">
        <v>2329</v>
      </c>
      <c r="C219" s="44"/>
      <c r="D219" s="44"/>
      <c r="E219" s="45">
        <v>120000</v>
      </c>
      <c r="F219" s="21" t="s">
        <v>2548</v>
      </c>
      <c r="G219" s="7"/>
    </row>
    <row r="220" spans="1:7" ht="15" thickBot="1">
      <c r="A220" s="21">
        <v>218</v>
      </c>
      <c r="B220" s="21" t="s">
        <v>2329</v>
      </c>
      <c r="C220" s="44"/>
      <c r="D220" s="44"/>
      <c r="E220" s="45">
        <v>50000</v>
      </c>
      <c r="F220" s="21" t="s">
        <v>2548</v>
      </c>
      <c r="G220" s="7"/>
    </row>
    <row r="221" spans="1:7" ht="15" thickBot="1">
      <c r="A221" s="21">
        <v>219</v>
      </c>
      <c r="B221" s="21" t="s">
        <v>2330</v>
      </c>
      <c r="C221" s="44"/>
      <c r="D221" s="44"/>
      <c r="E221" s="45">
        <v>120000</v>
      </c>
      <c r="F221" s="21" t="s">
        <v>2548</v>
      </c>
      <c r="G221" s="7"/>
    </row>
    <row r="222" spans="1:7" ht="15" thickBot="1">
      <c r="A222" s="21">
        <v>220</v>
      </c>
      <c r="B222" s="21" t="s">
        <v>2330</v>
      </c>
      <c r="C222" s="44"/>
      <c r="D222" s="44"/>
      <c r="E222" s="45">
        <v>100000</v>
      </c>
      <c r="F222" s="21" t="s">
        <v>2548</v>
      </c>
      <c r="G222" s="7"/>
    </row>
    <row r="223" spans="1:7" ht="15" thickBot="1">
      <c r="A223" s="21">
        <v>221</v>
      </c>
      <c r="B223" s="21" t="s">
        <v>2331</v>
      </c>
      <c r="C223" s="44"/>
      <c r="D223" s="44"/>
      <c r="E223" s="45">
        <v>80000</v>
      </c>
      <c r="F223" s="21" t="s">
        <v>2548</v>
      </c>
      <c r="G223" s="7"/>
    </row>
    <row r="224" spans="1:7" ht="15" thickBot="1">
      <c r="A224" s="21">
        <v>222</v>
      </c>
      <c r="B224" s="21" t="s">
        <v>2332</v>
      </c>
      <c r="C224" s="44"/>
      <c r="D224" s="44"/>
      <c r="E224" s="45">
        <v>20000</v>
      </c>
      <c r="F224" s="21" t="s">
        <v>2548</v>
      </c>
      <c r="G224" s="7"/>
    </row>
    <row r="225" spans="1:7" ht="15" thickBot="1">
      <c r="A225" s="21">
        <v>223</v>
      </c>
      <c r="B225" s="21" t="s">
        <v>2333</v>
      </c>
      <c r="C225" s="44"/>
      <c r="D225" s="44"/>
      <c r="E225" s="45">
        <v>40000</v>
      </c>
      <c r="F225" s="21" t="s">
        <v>2548</v>
      </c>
      <c r="G225" s="7"/>
    </row>
    <row r="226" spans="1:7" ht="15" thickBot="1">
      <c r="A226" s="21">
        <v>224</v>
      </c>
      <c r="B226" s="21" t="s">
        <v>787</v>
      </c>
      <c r="C226" s="44"/>
      <c r="D226" s="44"/>
      <c r="E226" s="45">
        <v>15000</v>
      </c>
      <c r="F226" s="21" t="s">
        <v>2548</v>
      </c>
      <c r="G226" s="7"/>
    </row>
    <row r="227" spans="1:7" ht="15" thickBot="1">
      <c r="A227" s="21">
        <v>225</v>
      </c>
      <c r="B227" s="21" t="s">
        <v>2334</v>
      </c>
      <c r="C227" s="44"/>
      <c r="D227" s="44"/>
      <c r="E227" s="45">
        <v>160000</v>
      </c>
      <c r="F227" s="21" t="s">
        <v>2548</v>
      </c>
      <c r="G227" s="7"/>
    </row>
    <row r="228" spans="1:7" ht="15" thickBot="1">
      <c r="A228" s="21">
        <v>226</v>
      </c>
      <c r="B228" s="21" t="s">
        <v>2334</v>
      </c>
      <c r="C228" s="44"/>
      <c r="D228" s="44"/>
      <c r="E228" s="45">
        <v>36000</v>
      </c>
      <c r="F228" s="21" t="s">
        <v>2548</v>
      </c>
      <c r="G228" s="7"/>
    </row>
    <row r="229" spans="1:7" ht="15" thickBot="1">
      <c r="A229" s="21">
        <v>227</v>
      </c>
      <c r="B229" s="21" t="s">
        <v>2335</v>
      </c>
      <c r="C229" s="44"/>
      <c r="D229" s="44"/>
      <c r="E229" s="45">
        <v>80000</v>
      </c>
      <c r="F229" s="21" t="s">
        <v>2548</v>
      </c>
      <c r="G229" s="7"/>
    </row>
    <row r="230" spans="1:7" ht="15" thickBot="1">
      <c r="A230" s="21">
        <v>228</v>
      </c>
      <c r="B230" s="21" t="s">
        <v>2336</v>
      </c>
      <c r="C230" s="44"/>
      <c r="D230" s="44"/>
      <c r="E230" s="45">
        <v>180000</v>
      </c>
      <c r="F230" s="21" t="s">
        <v>2548</v>
      </c>
      <c r="G230" s="7"/>
    </row>
    <row r="231" spans="1:7" ht="15" thickBot="1">
      <c r="A231" s="21">
        <v>229</v>
      </c>
      <c r="B231" s="21" t="s">
        <v>788</v>
      </c>
      <c r="C231" s="44"/>
      <c r="D231" s="44"/>
      <c r="E231" s="45">
        <v>15000</v>
      </c>
      <c r="F231" s="21" t="s">
        <v>2548</v>
      </c>
      <c r="G231" s="7"/>
    </row>
    <row r="232" spans="1:7" ht="15" thickBot="1">
      <c r="A232" s="21">
        <v>230</v>
      </c>
      <c r="B232" s="21" t="s">
        <v>788</v>
      </c>
      <c r="C232" s="44"/>
      <c r="D232" s="44"/>
      <c r="E232" s="45">
        <v>20000</v>
      </c>
      <c r="F232" s="21" t="s">
        <v>2548</v>
      </c>
      <c r="G232" s="7"/>
    </row>
    <row r="233" spans="1:7" ht="15" thickBot="1">
      <c r="A233" s="21">
        <v>231</v>
      </c>
      <c r="B233" s="21" t="s">
        <v>788</v>
      </c>
      <c r="C233" s="44"/>
      <c r="D233" s="44"/>
      <c r="E233" s="45">
        <v>53406</v>
      </c>
      <c r="F233" s="21" t="s">
        <v>2548</v>
      </c>
      <c r="G233" s="7"/>
    </row>
    <row r="234" spans="1:7" ht="15" thickBot="1">
      <c r="A234" s="21">
        <v>232</v>
      </c>
      <c r="B234" s="21" t="s">
        <v>2337</v>
      </c>
      <c r="C234" s="44"/>
      <c r="D234" s="44"/>
      <c r="E234" s="45">
        <v>8000</v>
      </c>
      <c r="F234" s="21" t="s">
        <v>2548</v>
      </c>
      <c r="G234" s="7"/>
    </row>
    <row r="235" spans="1:7" ht="15" thickBot="1">
      <c r="A235" s="21">
        <v>233</v>
      </c>
      <c r="B235" s="21" t="s">
        <v>2337</v>
      </c>
      <c r="C235" s="44"/>
      <c r="D235" s="44"/>
      <c r="E235" s="45">
        <v>1060000</v>
      </c>
      <c r="F235" s="21" t="s">
        <v>2548</v>
      </c>
      <c r="G235" s="7"/>
    </row>
    <row r="236" spans="1:7" ht="15" thickBot="1">
      <c r="A236" s="21">
        <v>234</v>
      </c>
      <c r="B236" s="21" t="s">
        <v>2338</v>
      </c>
      <c r="C236" s="44"/>
      <c r="D236" s="44"/>
      <c r="E236" s="45">
        <v>120000</v>
      </c>
      <c r="F236" s="21" t="s">
        <v>2548</v>
      </c>
      <c r="G236" s="7"/>
    </row>
    <row r="237" spans="1:7" ht="15" thickBot="1">
      <c r="A237" s="21">
        <v>235</v>
      </c>
      <c r="B237" s="21" t="s">
        <v>2338</v>
      </c>
      <c r="C237" s="44"/>
      <c r="D237" s="44"/>
      <c r="E237" s="45">
        <v>40000</v>
      </c>
      <c r="F237" s="21" t="s">
        <v>2548</v>
      </c>
      <c r="G237" s="7"/>
    </row>
    <row r="238" spans="1:7" ht="15" thickBot="1">
      <c r="A238" s="21">
        <v>236</v>
      </c>
      <c r="B238" s="21" t="s">
        <v>2339</v>
      </c>
      <c r="C238" s="44"/>
      <c r="D238" s="44"/>
      <c r="E238" s="45">
        <v>200000</v>
      </c>
      <c r="F238" s="21" t="s">
        <v>2548</v>
      </c>
      <c r="G238" s="7"/>
    </row>
    <row r="239" spans="1:7" ht="15" thickBot="1">
      <c r="A239" s="21">
        <v>237</v>
      </c>
      <c r="B239" s="21" t="s">
        <v>2340</v>
      </c>
      <c r="C239" s="44"/>
      <c r="D239" s="44"/>
      <c r="E239" s="45">
        <v>60000</v>
      </c>
      <c r="F239" s="21" t="s">
        <v>2548</v>
      </c>
      <c r="G239" s="7"/>
    </row>
    <row r="240" spans="1:7" ht="15" thickBot="1">
      <c r="A240" s="21">
        <v>238</v>
      </c>
      <c r="B240" s="21" t="s">
        <v>2341</v>
      </c>
      <c r="C240" s="44"/>
      <c r="D240" s="44"/>
      <c r="E240" s="45">
        <v>160000</v>
      </c>
      <c r="F240" s="21" t="s">
        <v>2548</v>
      </c>
      <c r="G240" s="7"/>
    </row>
    <row r="241" spans="1:7" ht="15" thickBot="1">
      <c r="A241" s="21">
        <v>239</v>
      </c>
      <c r="B241" s="21" t="s">
        <v>2341</v>
      </c>
      <c r="C241" s="44"/>
      <c r="D241" s="44"/>
      <c r="E241" s="45">
        <v>400000</v>
      </c>
      <c r="F241" s="21" t="s">
        <v>2548</v>
      </c>
      <c r="G241" s="7"/>
    </row>
    <row r="242" spans="1:7" ht="15" thickBot="1">
      <c r="A242" s="21">
        <v>240</v>
      </c>
      <c r="B242" s="21" t="s">
        <v>2342</v>
      </c>
      <c r="C242" s="44"/>
      <c r="D242" s="44"/>
      <c r="E242" s="45">
        <v>240000</v>
      </c>
      <c r="F242" s="21" t="s">
        <v>2548</v>
      </c>
      <c r="G242" s="7"/>
    </row>
    <row r="243" spans="1:7" ht="15" thickBot="1">
      <c r="A243" s="21">
        <v>241</v>
      </c>
      <c r="B243" s="21" t="s">
        <v>2343</v>
      </c>
      <c r="C243" s="44"/>
      <c r="D243" s="44"/>
      <c r="E243" s="45">
        <v>65970</v>
      </c>
      <c r="F243" s="21" t="s">
        <v>2548</v>
      </c>
      <c r="G243" s="7"/>
    </row>
    <row r="244" spans="1:7" ht="15" thickBot="1">
      <c r="A244" s="21">
        <v>242</v>
      </c>
      <c r="B244" s="21" t="s">
        <v>2343</v>
      </c>
      <c r="C244" s="44"/>
      <c r="D244" s="44"/>
      <c r="E244" s="45">
        <v>150000</v>
      </c>
      <c r="F244" s="21" t="s">
        <v>2548</v>
      </c>
      <c r="G244" s="7"/>
    </row>
    <row r="245" spans="1:7" ht="15" thickBot="1">
      <c r="A245" s="21">
        <v>243</v>
      </c>
      <c r="B245" s="21" t="s">
        <v>732</v>
      </c>
      <c r="C245" s="44"/>
      <c r="D245" s="44"/>
      <c r="E245" s="45">
        <v>10000</v>
      </c>
      <c r="F245" s="21" t="s">
        <v>2548</v>
      </c>
      <c r="G245" s="7"/>
    </row>
    <row r="246" spans="1:7" ht="15" thickBot="1">
      <c r="A246" s="21">
        <v>244</v>
      </c>
      <c r="B246" s="21" t="s">
        <v>2344</v>
      </c>
      <c r="C246" s="44"/>
      <c r="D246" s="44"/>
      <c r="E246" s="45">
        <v>460000</v>
      </c>
      <c r="F246" s="21" t="s">
        <v>2549</v>
      </c>
      <c r="G246" s="7"/>
    </row>
    <row r="247" spans="1:7" ht="15" thickBot="1">
      <c r="A247" s="21">
        <v>245</v>
      </c>
      <c r="B247" s="21" t="s">
        <v>2344</v>
      </c>
      <c r="C247" s="44"/>
      <c r="D247" s="44"/>
      <c r="E247" s="45">
        <v>120000</v>
      </c>
      <c r="F247" s="21" t="s">
        <v>2550</v>
      </c>
      <c r="G247" s="7"/>
    </row>
    <row r="248" spans="1:7" ht="15" thickBot="1">
      <c r="A248" s="21">
        <v>246</v>
      </c>
      <c r="B248" s="21" t="s">
        <v>2345</v>
      </c>
      <c r="C248" s="44"/>
      <c r="D248" s="44"/>
      <c r="E248" s="45">
        <v>50000</v>
      </c>
      <c r="F248" s="21" t="s">
        <v>2550</v>
      </c>
      <c r="G248" s="7"/>
    </row>
    <row r="249" spans="1:7" ht="15" thickBot="1">
      <c r="A249" s="21">
        <v>247</v>
      </c>
      <c r="B249" s="21" t="s">
        <v>2346</v>
      </c>
      <c r="C249" s="44"/>
      <c r="D249" s="44"/>
      <c r="E249" s="45">
        <v>800000</v>
      </c>
      <c r="F249" s="21" t="s">
        <v>2550</v>
      </c>
      <c r="G249" s="7"/>
    </row>
    <row r="250" spans="1:7" ht="15" thickBot="1">
      <c r="A250" s="21">
        <v>248</v>
      </c>
      <c r="B250" s="21" t="s">
        <v>2347</v>
      </c>
      <c r="C250" s="44"/>
      <c r="D250" s="44"/>
      <c r="E250" s="45">
        <v>120000</v>
      </c>
      <c r="F250" s="21" t="s">
        <v>2550</v>
      </c>
      <c r="G250" s="7"/>
    </row>
    <row r="251" spans="1:7" ht="15" thickBot="1">
      <c r="A251" s="21">
        <v>249</v>
      </c>
      <c r="B251" s="21" t="s">
        <v>2347</v>
      </c>
      <c r="C251" s="44"/>
      <c r="D251" s="44"/>
      <c r="E251" s="45">
        <v>100000</v>
      </c>
      <c r="F251" s="21" t="s">
        <v>2550</v>
      </c>
      <c r="G251" s="7"/>
    </row>
    <row r="252" spans="1:7" ht="15" thickBot="1">
      <c r="A252" s="21">
        <v>250</v>
      </c>
      <c r="B252" s="21" t="s">
        <v>733</v>
      </c>
      <c r="C252" s="44"/>
      <c r="D252" s="44"/>
      <c r="E252" s="45">
        <v>80000</v>
      </c>
      <c r="F252" s="21" t="s">
        <v>2550</v>
      </c>
      <c r="G252" s="7"/>
    </row>
    <row r="253" spans="1:7" ht="15" thickBot="1">
      <c r="A253" s="21">
        <v>251</v>
      </c>
      <c r="B253" s="21" t="s">
        <v>733</v>
      </c>
      <c r="C253" s="44"/>
      <c r="D253" s="44"/>
      <c r="E253" s="45">
        <v>12000</v>
      </c>
      <c r="F253" s="21" t="s">
        <v>2550</v>
      </c>
      <c r="G253" s="7"/>
    </row>
    <row r="254" spans="1:7" ht="15" thickBot="1">
      <c r="A254" s="21">
        <v>252</v>
      </c>
      <c r="B254" s="21" t="s">
        <v>733</v>
      </c>
      <c r="C254" s="44"/>
      <c r="D254" s="44"/>
      <c r="E254" s="45">
        <v>600000</v>
      </c>
      <c r="F254" s="21" t="s">
        <v>2550</v>
      </c>
      <c r="G254" s="7"/>
    </row>
    <row r="255" spans="1:7" ht="15" thickBot="1">
      <c r="A255" s="21">
        <v>253</v>
      </c>
      <c r="B255" s="21" t="s">
        <v>2348</v>
      </c>
      <c r="C255" s="44"/>
      <c r="D255" s="44"/>
      <c r="E255" s="45">
        <v>800000</v>
      </c>
      <c r="F255" s="21" t="s">
        <v>2550</v>
      </c>
      <c r="G255" s="7"/>
    </row>
    <row r="256" spans="1:7" ht="15" thickBot="1">
      <c r="A256" s="21">
        <v>254</v>
      </c>
      <c r="B256" s="21" t="s">
        <v>2348</v>
      </c>
      <c r="C256" s="44"/>
      <c r="D256" s="44"/>
      <c r="E256" s="45">
        <v>30000</v>
      </c>
      <c r="F256" s="21" t="s">
        <v>2550</v>
      </c>
      <c r="G256" s="7"/>
    </row>
    <row r="257" spans="1:7" ht="15" thickBot="1">
      <c r="A257" s="21">
        <v>255</v>
      </c>
      <c r="B257" s="21" t="s">
        <v>2348</v>
      </c>
      <c r="C257" s="44"/>
      <c r="D257" s="44"/>
      <c r="E257" s="45">
        <v>70000</v>
      </c>
      <c r="F257" s="21" t="s">
        <v>2550</v>
      </c>
      <c r="G257" s="7"/>
    </row>
    <row r="258" spans="1:7" ht="15" thickBot="1">
      <c r="A258" s="21">
        <v>256</v>
      </c>
      <c r="B258" s="21" t="s">
        <v>2348</v>
      </c>
      <c r="C258" s="44"/>
      <c r="D258" s="44"/>
      <c r="E258" s="45">
        <v>20000</v>
      </c>
      <c r="F258" s="21" t="s">
        <v>2550</v>
      </c>
      <c r="G258" s="7"/>
    </row>
    <row r="259" spans="1:7" ht="15" thickBot="1">
      <c r="A259" s="21">
        <v>257</v>
      </c>
      <c r="B259" s="21" t="s">
        <v>2348</v>
      </c>
      <c r="C259" s="44"/>
      <c r="D259" s="44"/>
      <c r="E259" s="45">
        <v>40000</v>
      </c>
      <c r="F259" s="21" t="s">
        <v>2550</v>
      </c>
      <c r="G259" s="7"/>
    </row>
    <row r="260" spans="1:7" ht="15" thickBot="1">
      <c r="A260" s="21">
        <v>258</v>
      </c>
      <c r="B260" s="21" t="s">
        <v>2349</v>
      </c>
      <c r="C260" s="44"/>
      <c r="D260" s="44"/>
      <c r="E260" s="45">
        <v>500000</v>
      </c>
      <c r="F260" s="21" t="s">
        <v>2550</v>
      </c>
      <c r="G260" s="7"/>
    </row>
    <row r="261" spans="1:7" ht="15" thickBot="1">
      <c r="A261" s="21">
        <v>259</v>
      </c>
      <c r="B261" s="21" t="s">
        <v>2350</v>
      </c>
      <c r="C261" s="44"/>
      <c r="D261" s="44"/>
      <c r="E261" s="45">
        <v>160000</v>
      </c>
      <c r="F261" s="21" t="s">
        <v>2550</v>
      </c>
      <c r="G261" s="7"/>
    </row>
    <row r="262" spans="1:7" ht="15" thickBot="1">
      <c r="A262" s="21">
        <v>260</v>
      </c>
      <c r="B262" s="21" t="s">
        <v>2350</v>
      </c>
      <c r="C262" s="44"/>
      <c r="D262" s="44"/>
      <c r="E262" s="45">
        <v>600000</v>
      </c>
      <c r="F262" s="21" t="s">
        <v>2550</v>
      </c>
      <c r="G262" s="7"/>
    </row>
    <row r="263" spans="1:7" ht="15" thickBot="1">
      <c r="A263" s="21">
        <v>261</v>
      </c>
      <c r="B263" s="21" t="s">
        <v>2351</v>
      </c>
      <c r="C263" s="44"/>
      <c r="D263" s="44"/>
      <c r="E263" s="45">
        <v>203968</v>
      </c>
      <c r="F263" s="21" t="s">
        <v>2550</v>
      </c>
      <c r="G263" s="7"/>
    </row>
    <row r="264" spans="1:7" ht="15" thickBot="1">
      <c r="A264" s="21">
        <v>262</v>
      </c>
      <c r="B264" s="21" t="s">
        <v>2351</v>
      </c>
      <c r="C264" s="44"/>
      <c r="D264" s="44"/>
      <c r="E264" s="45">
        <v>80000</v>
      </c>
      <c r="F264" s="21" t="s">
        <v>2550</v>
      </c>
      <c r="G264" s="7"/>
    </row>
    <row r="265" spans="1:7" ht="15" thickBot="1">
      <c r="A265" s="21">
        <v>263</v>
      </c>
      <c r="B265" s="21" t="s">
        <v>2352</v>
      </c>
      <c r="C265" s="44"/>
      <c r="D265" s="44"/>
      <c r="E265" s="45">
        <v>180000</v>
      </c>
      <c r="F265" s="21" t="s">
        <v>2550</v>
      </c>
      <c r="G265" s="7"/>
    </row>
    <row r="266" spans="1:7" ht="15" thickBot="1">
      <c r="A266" s="21">
        <v>264</v>
      </c>
      <c r="B266" s="21" t="s">
        <v>2353</v>
      </c>
      <c r="C266" s="44"/>
      <c r="D266" s="44"/>
      <c r="E266" s="45">
        <v>120000</v>
      </c>
      <c r="F266" s="21" t="s">
        <v>2550</v>
      </c>
      <c r="G266" s="7"/>
    </row>
    <row r="267" spans="1:7" ht="15" thickBot="1">
      <c r="A267" s="21">
        <v>265</v>
      </c>
      <c r="B267" s="21" t="s">
        <v>2353</v>
      </c>
      <c r="C267" s="44"/>
      <c r="D267" s="44"/>
      <c r="E267" s="45">
        <v>40000</v>
      </c>
      <c r="F267" s="21" t="s">
        <v>2550</v>
      </c>
      <c r="G267" s="7"/>
    </row>
    <row r="268" spans="1:7" ht="15" thickBot="1">
      <c r="A268" s="21">
        <v>266</v>
      </c>
      <c r="B268" s="21" t="s">
        <v>2353</v>
      </c>
      <c r="C268" s="44"/>
      <c r="D268" s="44"/>
      <c r="E268" s="45">
        <v>100000</v>
      </c>
      <c r="F268" s="21" t="s">
        <v>2550</v>
      </c>
      <c r="G268" s="7"/>
    </row>
    <row r="269" spans="1:7" ht="15" thickBot="1">
      <c r="A269" s="21">
        <v>267</v>
      </c>
      <c r="B269" s="21" t="s">
        <v>2354</v>
      </c>
      <c r="C269" s="44"/>
      <c r="D269" s="44"/>
      <c r="E269" s="45">
        <v>200000</v>
      </c>
      <c r="F269" s="21" t="s">
        <v>2550</v>
      </c>
      <c r="G269" s="7"/>
    </row>
    <row r="270" spans="1:7" ht="15" thickBot="1">
      <c r="A270" s="21">
        <v>268</v>
      </c>
      <c r="B270" s="21" t="s">
        <v>2355</v>
      </c>
      <c r="C270" s="44"/>
      <c r="D270" s="44"/>
      <c r="E270" s="45">
        <v>60000</v>
      </c>
      <c r="F270" s="21" t="s">
        <v>2550</v>
      </c>
      <c r="G270" s="7"/>
    </row>
    <row r="271" spans="1:7" ht="15" thickBot="1">
      <c r="A271" s="21">
        <v>269</v>
      </c>
      <c r="B271" s="21" t="s">
        <v>2356</v>
      </c>
      <c r="C271" s="44"/>
      <c r="D271" s="44"/>
      <c r="E271" s="45">
        <v>160000</v>
      </c>
      <c r="F271" s="21" t="s">
        <v>2550</v>
      </c>
      <c r="G271" s="7"/>
    </row>
    <row r="272" spans="1:7" ht="15" thickBot="1">
      <c r="A272" s="21">
        <v>270</v>
      </c>
      <c r="B272" s="21" t="s">
        <v>2357</v>
      </c>
      <c r="C272" s="44"/>
      <c r="D272" s="44"/>
      <c r="E272" s="45">
        <v>240000</v>
      </c>
      <c r="F272" s="21" t="s">
        <v>2550</v>
      </c>
      <c r="G272" s="7"/>
    </row>
    <row r="273" spans="1:7" ht="15" thickBot="1">
      <c r="A273" s="21">
        <v>271</v>
      </c>
      <c r="B273" s="21" t="s">
        <v>2358</v>
      </c>
      <c r="C273" s="44"/>
      <c r="D273" s="44"/>
      <c r="E273" s="45">
        <v>150000</v>
      </c>
      <c r="F273" s="21" t="s">
        <v>2550</v>
      </c>
      <c r="G273" s="7"/>
    </row>
    <row r="274" spans="1:7" ht="15" thickBot="1">
      <c r="A274" s="21">
        <v>272</v>
      </c>
      <c r="B274" s="21" t="s">
        <v>734</v>
      </c>
      <c r="C274" s="44"/>
      <c r="D274" s="44"/>
      <c r="E274" s="45">
        <v>10000</v>
      </c>
      <c r="F274" s="21" t="s">
        <v>2550</v>
      </c>
      <c r="G274" s="7"/>
    </row>
    <row r="275" spans="1:7" ht="15" thickBot="1">
      <c r="A275" s="21">
        <v>273</v>
      </c>
      <c r="B275" s="21" t="s">
        <v>2359</v>
      </c>
      <c r="C275" s="44"/>
      <c r="D275" s="44"/>
      <c r="E275" s="45">
        <v>460000</v>
      </c>
      <c r="F275" s="21" t="s">
        <v>2550</v>
      </c>
      <c r="G275" s="7"/>
    </row>
    <row r="276" spans="1:7" ht="15" thickBot="1">
      <c r="A276" s="21">
        <v>274</v>
      </c>
      <c r="B276" s="21" t="s">
        <v>2360</v>
      </c>
      <c r="C276" s="44"/>
      <c r="D276" s="44"/>
      <c r="E276" s="45">
        <v>120000</v>
      </c>
      <c r="F276" s="21" t="s">
        <v>2550</v>
      </c>
      <c r="G276" s="7"/>
    </row>
    <row r="277" spans="1:7" ht="15" thickBot="1">
      <c r="A277" s="21">
        <v>275</v>
      </c>
      <c r="B277" s="21" t="s">
        <v>2360</v>
      </c>
      <c r="C277" s="44"/>
      <c r="D277" s="44"/>
      <c r="E277" s="45">
        <v>50000</v>
      </c>
      <c r="F277" s="21" t="s">
        <v>2550</v>
      </c>
      <c r="G277" s="7"/>
    </row>
    <row r="278" spans="1:7" ht="15" thickBot="1">
      <c r="A278" s="21">
        <v>276</v>
      </c>
      <c r="B278" s="21" t="s">
        <v>2361</v>
      </c>
      <c r="C278" s="44"/>
      <c r="D278" s="44"/>
      <c r="E278" s="45">
        <v>120000</v>
      </c>
      <c r="F278" s="21" t="s">
        <v>2550</v>
      </c>
      <c r="G278" s="7"/>
    </row>
    <row r="279" spans="1:7" ht="15" thickBot="1">
      <c r="A279" s="21">
        <v>277</v>
      </c>
      <c r="B279" s="21" t="s">
        <v>2361</v>
      </c>
      <c r="C279" s="44"/>
      <c r="D279" s="44"/>
      <c r="E279" s="45">
        <v>100000</v>
      </c>
      <c r="F279" s="21" t="s">
        <v>2550</v>
      </c>
      <c r="G279" s="7"/>
    </row>
    <row r="280" spans="1:7" ht="15" thickBot="1">
      <c r="A280" s="21">
        <v>278</v>
      </c>
      <c r="B280" s="21" t="s">
        <v>2361</v>
      </c>
      <c r="C280" s="44"/>
      <c r="D280" s="44"/>
      <c r="E280" s="45">
        <v>36000</v>
      </c>
      <c r="F280" s="21" t="s">
        <v>2550</v>
      </c>
      <c r="G280" s="7"/>
    </row>
    <row r="281" spans="1:7" ht="15" thickBot="1">
      <c r="A281" s="21">
        <v>279</v>
      </c>
      <c r="B281" s="21" t="s">
        <v>2362</v>
      </c>
      <c r="C281" s="44"/>
      <c r="D281" s="44"/>
      <c r="E281" s="45">
        <v>14000</v>
      </c>
      <c r="F281" s="21" t="s">
        <v>2550</v>
      </c>
      <c r="G281" s="7"/>
    </row>
    <row r="282" spans="1:7" ht="15" thickBot="1">
      <c r="A282" s="21">
        <v>280</v>
      </c>
      <c r="B282" s="21" t="s">
        <v>2362</v>
      </c>
      <c r="C282" s="44"/>
      <c r="D282" s="44"/>
      <c r="E282" s="45">
        <v>80000</v>
      </c>
      <c r="F282" s="21" t="s">
        <v>2550</v>
      </c>
      <c r="G282" s="7"/>
    </row>
    <row r="283" spans="1:7" ht="15" thickBot="1">
      <c r="A283" s="21">
        <v>281</v>
      </c>
      <c r="B283" s="21" t="s">
        <v>2363</v>
      </c>
      <c r="C283" s="44"/>
      <c r="D283" s="44"/>
      <c r="E283" s="45">
        <v>70000</v>
      </c>
      <c r="F283" s="21" t="s">
        <v>2551</v>
      </c>
      <c r="G283" s="7"/>
    </row>
    <row r="284" spans="1:7" ht="15" thickBot="1">
      <c r="A284" s="21">
        <v>282</v>
      </c>
      <c r="B284" s="21" t="s">
        <v>2363</v>
      </c>
      <c r="C284" s="44"/>
      <c r="D284" s="44"/>
      <c r="E284" s="45">
        <v>20000</v>
      </c>
      <c r="F284" s="21" t="s">
        <v>2552</v>
      </c>
      <c r="G284" s="7"/>
    </row>
    <row r="285" spans="1:7" ht="15" thickBot="1">
      <c r="A285" s="21">
        <v>283</v>
      </c>
      <c r="B285" s="21" t="s">
        <v>2364</v>
      </c>
      <c r="C285" s="44"/>
      <c r="D285" s="44"/>
      <c r="E285" s="45">
        <v>40000</v>
      </c>
      <c r="F285" s="21" t="s">
        <v>2552</v>
      </c>
      <c r="G285" s="7"/>
    </row>
    <row r="286" spans="1:7" ht="15" thickBot="1">
      <c r="A286" s="21">
        <v>284</v>
      </c>
      <c r="B286" s="21" t="s">
        <v>2365</v>
      </c>
      <c r="C286" s="44"/>
      <c r="D286" s="44"/>
      <c r="E286" s="45">
        <v>160000</v>
      </c>
      <c r="F286" s="21" t="s">
        <v>2552</v>
      </c>
      <c r="G286" s="7"/>
    </row>
    <row r="287" spans="1:7" ht="15" thickBot="1">
      <c r="A287" s="21">
        <v>285</v>
      </c>
      <c r="B287" s="21" t="s">
        <v>2366</v>
      </c>
      <c r="C287" s="44"/>
      <c r="D287" s="44"/>
      <c r="E287" s="45">
        <v>80000</v>
      </c>
      <c r="F287" s="21" t="s">
        <v>2552</v>
      </c>
      <c r="G287" s="7"/>
    </row>
    <row r="288" spans="1:7" ht="15" thickBot="1">
      <c r="A288" s="21">
        <v>286</v>
      </c>
      <c r="B288" s="21" t="s">
        <v>2367</v>
      </c>
      <c r="C288" s="44"/>
      <c r="D288" s="44"/>
      <c r="E288" s="45">
        <v>180000</v>
      </c>
      <c r="F288" s="21" t="s">
        <v>2552</v>
      </c>
      <c r="G288" s="7"/>
    </row>
    <row r="289" spans="1:7" ht="15" thickBot="1">
      <c r="A289" s="21">
        <v>287</v>
      </c>
      <c r="B289" s="21" t="s">
        <v>2368</v>
      </c>
      <c r="C289" s="44"/>
      <c r="D289" s="44"/>
      <c r="E289" s="45">
        <v>244000</v>
      </c>
      <c r="F289" s="21" t="s">
        <v>2552</v>
      </c>
      <c r="G289" s="7"/>
    </row>
    <row r="290" spans="1:7" ht="15" thickBot="1">
      <c r="A290" s="21">
        <v>288</v>
      </c>
      <c r="B290" s="21" t="s">
        <v>2369</v>
      </c>
      <c r="C290" s="44"/>
      <c r="D290" s="44"/>
      <c r="E290" s="45">
        <v>120000</v>
      </c>
      <c r="F290" s="21" t="s">
        <v>2552</v>
      </c>
      <c r="G290" s="7"/>
    </row>
    <row r="291" spans="1:7" ht="15" thickBot="1">
      <c r="A291" s="21">
        <v>289</v>
      </c>
      <c r="B291" s="21" t="s">
        <v>2369</v>
      </c>
      <c r="C291" s="44"/>
      <c r="D291" s="44"/>
      <c r="E291" s="45">
        <v>40000</v>
      </c>
      <c r="F291" s="21" t="s">
        <v>2552</v>
      </c>
      <c r="G291" s="7"/>
    </row>
    <row r="292" spans="1:7" ht="15" thickBot="1">
      <c r="A292" s="21">
        <v>290</v>
      </c>
      <c r="B292" s="21" t="s">
        <v>2370</v>
      </c>
      <c r="C292" s="44"/>
      <c r="D292" s="44"/>
      <c r="E292" s="45">
        <v>200000</v>
      </c>
      <c r="F292" s="21" t="s">
        <v>2552</v>
      </c>
      <c r="G292" s="7"/>
    </row>
    <row r="293" spans="1:7" ht="15" thickBot="1">
      <c r="A293" s="21">
        <v>291</v>
      </c>
      <c r="B293" s="21" t="s">
        <v>2370</v>
      </c>
      <c r="C293" s="44"/>
      <c r="D293" s="44"/>
      <c r="E293" s="45">
        <v>12000</v>
      </c>
      <c r="F293" s="21" t="s">
        <v>2552</v>
      </c>
      <c r="G293" s="7"/>
    </row>
    <row r="294" spans="1:7" ht="15" thickBot="1">
      <c r="A294" s="21">
        <v>292</v>
      </c>
      <c r="B294" s="21" t="s">
        <v>2371</v>
      </c>
      <c r="C294" s="44"/>
      <c r="D294" s="44"/>
      <c r="E294" s="45">
        <v>60000</v>
      </c>
      <c r="F294" s="21" t="s">
        <v>2552</v>
      </c>
      <c r="G294" s="7"/>
    </row>
    <row r="295" spans="1:7" ht="15" thickBot="1">
      <c r="A295" s="21">
        <v>293</v>
      </c>
      <c r="B295" s="21" t="s">
        <v>2371</v>
      </c>
      <c r="C295" s="44"/>
      <c r="D295" s="44"/>
      <c r="E295" s="45">
        <v>658850</v>
      </c>
      <c r="F295" s="21" t="s">
        <v>2552</v>
      </c>
      <c r="G295" s="7"/>
    </row>
    <row r="296" spans="1:7" ht="15" thickBot="1">
      <c r="A296" s="21">
        <v>294</v>
      </c>
      <c r="B296" s="21" t="s">
        <v>1564</v>
      </c>
      <c r="C296" s="44"/>
      <c r="D296" s="44"/>
      <c r="E296" s="45">
        <v>160000</v>
      </c>
      <c r="F296" s="21" t="s">
        <v>2552</v>
      </c>
      <c r="G296" s="7"/>
    </row>
    <row r="297" spans="1:7" ht="15" thickBot="1">
      <c r="A297" s="21">
        <v>295</v>
      </c>
      <c r="B297" s="21" t="s">
        <v>736</v>
      </c>
      <c r="C297" s="44"/>
      <c r="D297" s="44"/>
      <c r="E297" s="45">
        <v>66560</v>
      </c>
      <c r="F297" s="21" t="s">
        <v>2552</v>
      </c>
      <c r="G297" s="7"/>
    </row>
    <row r="298" spans="1:7" ht="15" thickBot="1">
      <c r="A298" s="21">
        <v>296</v>
      </c>
      <c r="B298" s="21" t="s">
        <v>736</v>
      </c>
      <c r="C298" s="44"/>
      <c r="D298" s="44"/>
      <c r="E298" s="45">
        <v>10000</v>
      </c>
      <c r="F298" s="21" t="s">
        <v>2552</v>
      </c>
      <c r="G298" s="7"/>
    </row>
    <row r="299" spans="1:7" ht="15" thickBot="1">
      <c r="A299" s="21">
        <v>297</v>
      </c>
      <c r="B299" s="21" t="s">
        <v>2372</v>
      </c>
      <c r="C299" s="44"/>
      <c r="D299" s="44"/>
      <c r="E299" s="45">
        <v>240000</v>
      </c>
      <c r="F299" s="21" t="s">
        <v>2552</v>
      </c>
      <c r="G299" s="7"/>
    </row>
    <row r="300" spans="1:7" ht="15" thickBot="1">
      <c r="A300" s="21">
        <v>298</v>
      </c>
      <c r="B300" s="21" t="s">
        <v>2372</v>
      </c>
      <c r="C300" s="44"/>
      <c r="D300" s="44"/>
      <c r="E300" s="45">
        <v>150000</v>
      </c>
      <c r="F300" s="21" t="s">
        <v>2552</v>
      </c>
      <c r="G300" s="7"/>
    </row>
    <row r="301" spans="1:7" ht="15" thickBot="1">
      <c r="A301" s="21">
        <v>299</v>
      </c>
      <c r="B301" s="21" t="s">
        <v>2372</v>
      </c>
      <c r="C301" s="44"/>
      <c r="D301" s="44"/>
      <c r="E301" s="45">
        <v>120000</v>
      </c>
      <c r="F301" s="21" t="s">
        <v>2552</v>
      </c>
      <c r="G301" s="7"/>
    </row>
    <row r="302" spans="1:7" ht="15" thickBot="1">
      <c r="A302" s="21">
        <v>300</v>
      </c>
      <c r="B302" s="21" t="s">
        <v>2372</v>
      </c>
      <c r="C302" s="44"/>
      <c r="D302" s="44"/>
      <c r="E302" s="45">
        <v>460000</v>
      </c>
      <c r="F302" s="21" t="s">
        <v>2552</v>
      </c>
      <c r="G302" s="7"/>
    </row>
    <row r="303" spans="1:7" ht="15" thickBot="1">
      <c r="A303" s="21">
        <v>301</v>
      </c>
      <c r="B303" s="21" t="s">
        <v>2372</v>
      </c>
      <c r="C303" s="44"/>
      <c r="D303" s="44"/>
      <c r="E303" s="45">
        <v>50000</v>
      </c>
      <c r="F303" s="21" t="s">
        <v>2552</v>
      </c>
      <c r="G303" s="7"/>
    </row>
    <row r="304" spans="1:7" ht="15" thickBot="1">
      <c r="A304" s="21">
        <v>302</v>
      </c>
      <c r="B304" s="21" t="s">
        <v>2373</v>
      </c>
      <c r="C304" s="44"/>
      <c r="D304" s="44"/>
      <c r="E304" s="45">
        <v>120000</v>
      </c>
      <c r="F304" s="21" t="s">
        <v>2552</v>
      </c>
      <c r="G304" s="7"/>
    </row>
    <row r="305" spans="1:7" ht="15" thickBot="1">
      <c r="A305" s="21">
        <v>303</v>
      </c>
      <c r="B305" s="21" t="s">
        <v>2373</v>
      </c>
      <c r="C305" s="44"/>
      <c r="D305" s="44"/>
      <c r="E305" s="45">
        <v>100000</v>
      </c>
      <c r="F305" s="21" t="s">
        <v>2552</v>
      </c>
      <c r="G305" s="7"/>
    </row>
    <row r="306" spans="1:7" ht="15" thickBot="1">
      <c r="A306" s="21">
        <v>304</v>
      </c>
      <c r="B306" s="21" t="s">
        <v>737</v>
      </c>
      <c r="C306" s="44"/>
      <c r="D306" s="44"/>
      <c r="E306" s="45">
        <v>14000</v>
      </c>
      <c r="F306" s="21" t="s">
        <v>2552</v>
      </c>
      <c r="G306" s="7"/>
    </row>
    <row r="307" spans="1:7" ht="15" thickBot="1">
      <c r="A307" s="21">
        <v>305</v>
      </c>
      <c r="B307" s="21" t="s">
        <v>2374</v>
      </c>
      <c r="C307" s="44"/>
      <c r="D307" s="44"/>
      <c r="E307" s="45">
        <v>70000</v>
      </c>
      <c r="F307" s="21" t="s">
        <v>2552</v>
      </c>
      <c r="G307" s="7"/>
    </row>
    <row r="308" spans="1:7" ht="15" thickBot="1">
      <c r="A308" s="21">
        <v>306</v>
      </c>
      <c r="B308" s="21" t="s">
        <v>2375</v>
      </c>
      <c r="C308" s="44"/>
      <c r="D308" s="44"/>
      <c r="E308" s="45">
        <v>40000</v>
      </c>
      <c r="F308" s="21" t="s">
        <v>2552</v>
      </c>
      <c r="G308" s="7"/>
    </row>
    <row r="309" spans="1:7" ht="15" thickBot="1">
      <c r="A309" s="21">
        <v>307</v>
      </c>
      <c r="B309" s="21" t="s">
        <v>738</v>
      </c>
      <c r="C309" s="44"/>
      <c r="D309" s="44"/>
      <c r="E309" s="45">
        <v>160000</v>
      </c>
      <c r="F309" s="21" t="s">
        <v>2552</v>
      </c>
      <c r="G309" s="7"/>
    </row>
    <row r="310" spans="1:7" ht="15" thickBot="1">
      <c r="A310" s="21">
        <v>308</v>
      </c>
      <c r="B310" s="21" t="s">
        <v>2376</v>
      </c>
      <c r="C310" s="44"/>
      <c r="D310" s="44"/>
      <c r="E310" s="45">
        <v>20000</v>
      </c>
      <c r="F310" s="21" t="s">
        <v>2552</v>
      </c>
      <c r="G310" s="7"/>
    </row>
    <row r="311" spans="1:7" ht="15" thickBot="1">
      <c r="A311" s="21">
        <v>309</v>
      </c>
      <c r="B311" s="21" t="s">
        <v>2376</v>
      </c>
      <c r="C311" s="44"/>
      <c r="D311" s="44"/>
      <c r="E311" s="45">
        <v>400000</v>
      </c>
      <c r="F311" s="21" t="s">
        <v>2552</v>
      </c>
      <c r="G311" s="7"/>
    </row>
    <row r="312" spans="1:7" ht="15" thickBot="1">
      <c r="A312" s="21">
        <v>310</v>
      </c>
      <c r="B312" s="21" t="s">
        <v>2377</v>
      </c>
      <c r="C312" s="44"/>
      <c r="D312" s="44"/>
      <c r="E312" s="45">
        <v>1000000</v>
      </c>
      <c r="F312" s="21" t="s">
        <v>2552</v>
      </c>
      <c r="G312" s="7"/>
    </row>
    <row r="313" spans="1:7" ht="15" thickBot="1">
      <c r="A313" s="21">
        <v>311</v>
      </c>
      <c r="B313" s="21" t="s">
        <v>2377</v>
      </c>
      <c r="C313" s="44"/>
      <c r="D313" s="44"/>
      <c r="E313" s="45">
        <v>600000</v>
      </c>
      <c r="F313" s="21" t="s">
        <v>2552</v>
      </c>
      <c r="G313" s="7"/>
    </row>
    <row r="314" spans="1:7" ht="15" thickBot="1">
      <c r="A314" s="21">
        <v>312</v>
      </c>
      <c r="B314" s="21" t="s">
        <v>789</v>
      </c>
      <c r="C314" s="44"/>
      <c r="D314" s="44"/>
      <c r="E314" s="45">
        <v>180000</v>
      </c>
      <c r="F314" s="21" t="s">
        <v>2552</v>
      </c>
      <c r="G314" s="7"/>
    </row>
    <row r="315" spans="1:7" ht="15" thickBot="1">
      <c r="A315" s="21">
        <v>313</v>
      </c>
      <c r="B315" s="21" t="s">
        <v>789</v>
      </c>
      <c r="C315" s="44"/>
      <c r="D315" s="44"/>
      <c r="E315" s="45">
        <v>10000</v>
      </c>
      <c r="F315" s="21" t="s">
        <v>2552</v>
      </c>
      <c r="G315" s="7"/>
    </row>
    <row r="316" spans="1:7" ht="15" thickBot="1">
      <c r="A316" s="21">
        <v>314</v>
      </c>
      <c r="B316" s="21" t="s">
        <v>2378</v>
      </c>
      <c r="C316" s="44"/>
      <c r="D316" s="44"/>
      <c r="E316" s="45">
        <v>120000</v>
      </c>
      <c r="F316" s="21" t="s">
        <v>2552</v>
      </c>
      <c r="G316" s="7"/>
    </row>
    <row r="317" spans="1:7" ht="15" thickBot="1">
      <c r="A317" s="21">
        <v>315</v>
      </c>
      <c r="B317" s="21" t="s">
        <v>2378</v>
      </c>
      <c r="C317" s="44"/>
      <c r="D317" s="44"/>
      <c r="E317" s="45">
        <v>1000000</v>
      </c>
      <c r="F317" s="21" t="s">
        <v>2552</v>
      </c>
      <c r="G317" s="7"/>
    </row>
    <row r="318" spans="1:7" ht="15" thickBot="1">
      <c r="A318" s="21">
        <v>316</v>
      </c>
      <c r="B318" s="21" t="s">
        <v>2379</v>
      </c>
      <c r="C318" s="44"/>
      <c r="D318" s="44"/>
      <c r="E318" s="45">
        <v>200000</v>
      </c>
      <c r="F318" s="21" t="s">
        <v>2552</v>
      </c>
      <c r="G318" s="7"/>
    </row>
    <row r="319" spans="1:7" ht="15" thickBot="1">
      <c r="A319" s="21">
        <v>317</v>
      </c>
      <c r="B319" s="21" t="s">
        <v>2380</v>
      </c>
      <c r="C319" s="44"/>
      <c r="D319" s="44"/>
      <c r="E319" s="45">
        <v>80000</v>
      </c>
      <c r="F319" s="21" t="s">
        <v>2552</v>
      </c>
      <c r="G319" s="7"/>
    </row>
    <row r="320" spans="1:7" ht="15" thickBot="1">
      <c r="A320" s="21">
        <v>318</v>
      </c>
      <c r="B320" s="21" t="s">
        <v>2381</v>
      </c>
      <c r="C320" s="44"/>
      <c r="D320" s="44"/>
      <c r="E320" s="45">
        <v>132608</v>
      </c>
      <c r="F320" s="21" t="s">
        <v>2553</v>
      </c>
      <c r="G320" s="7"/>
    </row>
    <row r="321" spans="1:7" ht="15" thickBot="1">
      <c r="A321" s="21">
        <v>319</v>
      </c>
      <c r="B321" s="21" t="s">
        <v>2382</v>
      </c>
      <c r="C321" s="44"/>
      <c r="D321" s="44"/>
      <c r="E321" s="45">
        <v>200000</v>
      </c>
      <c r="F321" s="21" t="s">
        <v>2554</v>
      </c>
      <c r="G321" s="7"/>
    </row>
    <row r="322" spans="1:7" ht="15" thickBot="1">
      <c r="A322" s="21">
        <v>320</v>
      </c>
      <c r="B322" s="21" t="s">
        <v>2382</v>
      </c>
      <c r="C322" s="44"/>
      <c r="D322" s="44"/>
      <c r="E322" s="45">
        <v>60000</v>
      </c>
      <c r="F322" s="21" t="s">
        <v>2554</v>
      </c>
      <c r="G322" s="7"/>
    </row>
    <row r="323" spans="1:7" ht="15" thickBot="1">
      <c r="A323" s="21">
        <v>321</v>
      </c>
      <c r="B323" s="21" t="s">
        <v>2382</v>
      </c>
      <c r="C323" s="44"/>
      <c r="D323" s="44"/>
      <c r="E323" s="45">
        <v>900000</v>
      </c>
      <c r="F323" s="21" t="s">
        <v>2554</v>
      </c>
      <c r="G323" s="7"/>
    </row>
    <row r="324" spans="1:7" ht="15" thickBot="1">
      <c r="A324" s="21">
        <v>322</v>
      </c>
      <c r="B324" s="21" t="s">
        <v>2383</v>
      </c>
      <c r="C324" s="44"/>
      <c r="D324" s="44"/>
      <c r="E324" s="45">
        <v>160000</v>
      </c>
      <c r="F324" s="21" t="s">
        <v>2554</v>
      </c>
      <c r="G324" s="7"/>
    </row>
    <row r="325" spans="1:7" ht="15" thickBot="1">
      <c r="A325" s="21">
        <v>323</v>
      </c>
      <c r="B325" s="21" t="s">
        <v>2384</v>
      </c>
      <c r="C325" s="44"/>
      <c r="D325" s="44"/>
      <c r="E325" s="45">
        <v>90000</v>
      </c>
      <c r="F325" s="21" t="s">
        <v>2554</v>
      </c>
      <c r="G325" s="7"/>
    </row>
    <row r="326" spans="1:7" ht="15" thickBot="1">
      <c r="A326" s="21">
        <v>324</v>
      </c>
      <c r="B326" s="21" t="s">
        <v>2384</v>
      </c>
      <c r="C326" s="44"/>
      <c r="D326" s="44"/>
      <c r="E326" s="45">
        <v>240000</v>
      </c>
      <c r="F326" s="21" t="s">
        <v>2554</v>
      </c>
      <c r="G326" s="7"/>
    </row>
    <row r="327" spans="1:7" ht="15" thickBot="1">
      <c r="A327" s="21">
        <v>325</v>
      </c>
      <c r="B327" s="21" t="s">
        <v>2384</v>
      </c>
      <c r="C327" s="44"/>
      <c r="D327" s="44"/>
      <c r="E327" s="45">
        <v>60000</v>
      </c>
      <c r="F327" s="21" t="s">
        <v>2554</v>
      </c>
      <c r="G327" s="7"/>
    </row>
    <row r="328" spans="1:7" ht="15" thickBot="1">
      <c r="A328" s="21">
        <v>326</v>
      </c>
      <c r="B328" s="21" t="s">
        <v>2385</v>
      </c>
      <c r="C328" s="44"/>
      <c r="D328" s="44"/>
      <c r="E328" s="45">
        <v>460000</v>
      </c>
      <c r="F328" s="21" t="s">
        <v>2554</v>
      </c>
      <c r="G328" s="7"/>
    </row>
    <row r="329" spans="1:7" ht="15" thickBot="1">
      <c r="A329" s="21">
        <v>327</v>
      </c>
      <c r="B329" s="21" t="s">
        <v>2385</v>
      </c>
      <c r="C329" s="44"/>
      <c r="D329" s="44"/>
      <c r="E329" s="45">
        <v>10000</v>
      </c>
      <c r="F329" s="21" t="s">
        <v>2554</v>
      </c>
      <c r="G329" s="7"/>
    </row>
    <row r="330" spans="1:7" ht="15" thickBot="1">
      <c r="A330" s="21">
        <v>328</v>
      </c>
      <c r="B330" s="21" t="s">
        <v>2386</v>
      </c>
      <c r="C330" s="44"/>
      <c r="D330" s="44"/>
      <c r="E330" s="45">
        <v>150000</v>
      </c>
      <c r="F330" s="21" t="s">
        <v>2554</v>
      </c>
      <c r="G330" s="7"/>
    </row>
    <row r="331" spans="1:7" ht="15" thickBot="1">
      <c r="A331" s="21">
        <v>329</v>
      </c>
      <c r="B331" s="21" t="s">
        <v>2386</v>
      </c>
      <c r="C331" s="44"/>
      <c r="D331" s="44"/>
      <c r="E331" s="45">
        <v>120000</v>
      </c>
      <c r="F331" s="21" t="s">
        <v>2554</v>
      </c>
      <c r="G331" s="7"/>
    </row>
    <row r="332" spans="1:7" ht="15" thickBot="1">
      <c r="A332" s="21">
        <v>330</v>
      </c>
      <c r="B332" s="21" t="s">
        <v>2386</v>
      </c>
      <c r="C332" s="44"/>
      <c r="D332" s="44"/>
      <c r="E332" s="45">
        <v>50000</v>
      </c>
      <c r="F332" s="21" t="s">
        <v>2554</v>
      </c>
      <c r="G332" s="7"/>
    </row>
    <row r="333" spans="1:7" ht="15" thickBot="1">
      <c r="A333" s="21">
        <v>331</v>
      </c>
      <c r="B333" s="21" t="s">
        <v>2387</v>
      </c>
      <c r="C333" s="44"/>
      <c r="D333" s="44"/>
      <c r="E333" s="45">
        <v>120000</v>
      </c>
      <c r="F333" s="21" t="s">
        <v>2554</v>
      </c>
      <c r="G333" s="7"/>
    </row>
    <row r="334" spans="1:7" ht="15" thickBot="1">
      <c r="A334" s="21">
        <v>332</v>
      </c>
      <c r="B334" s="21" t="s">
        <v>2387</v>
      </c>
      <c r="C334" s="44"/>
      <c r="D334" s="44"/>
      <c r="E334" s="45">
        <v>14000</v>
      </c>
      <c r="F334" s="21" t="s">
        <v>2554</v>
      </c>
      <c r="G334" s="7"/>
    </row>
    <row r="335" spans="1:7" ht="15" thickBot="1">
      <c r="A335" s="21">
        <v>333</v>
      </c>
      <c r="B335" s="21" t="s">
        <v>790</v>
      </c>
      <c r="C335" s="44"/>
      <c r="D335" s="44"/>
      <c r="E335" s="45">
        <v>5000</v>
      </c>
      <c r="F335" s="21" t="s">
        <v>2554</v>
      </c>
      <c r="G335" s="7"/>
    </row>
    <row r="336" spans="1:7" ht="15" thickBot="1">
      <c r="A336" s="21">
        <v>334</v>
      </c>
      <c r="B336" s="21" t="s">
        <v>790</v>
      </c>
      <c r="C336" s="44"/>
      <c r="D336" s="44"/>
      <c r="E336" s="45">
        <v>300000</v>
      </c>
      <c r="F336" s="21" t="s">
        <v>2554</v>
      </c>
      <c r="G336" s="7"/>
    </row>
    <row r="337" spans="1:7" ht="15" thickBot="1">
      <c r="A337" s="21">
        <v>335</v>
      </c>
      <c r="B337" s="21" t="s">
        <v>2388</v>
      </c>
      <c r="C337" s="44"/>
      <c r="D337" s="44"/>
      <c r="E337" s="45">
        <v>20000</v>
      </c>
      <c r="F337" s="21" t="s">
        <v>2554</v>
      </c>
      <c r="G337" s="7"/>
    </row>
    <row r="338" spans="1:7" ht="15" thickBot="1">
      <c r="A338" s="21">
        <v>336</v>
      </c>
      <c r="B338" s="21" t="s">
        <v>2389</v>
      </c>
      <c r="C338" s="44"/>
      <c r="D338" s="44"/>
      <c r="E338" s="45">
        <v>40000</v>
      </c>
      <c r="F338" s="21" t="s">
        <v>2554</v>
      </c>
      <c r="G338" s="7"/>
    </row>
    <row r="339" spans="1:7" ht="15" thickBot="1">
      <c r="A339" s="21">
        <v>337</v>
      </c>
      <c r="B339" s="21" t="s">
        <v>2389</v>
      </c>
      <c r="C339" s="44"/>
      <c r="D339" s="44"/>
      <c r="E339" s="45">
        <v>300000</v>
      </c>
      <c r="F339" s="21" t="s">
        <v>2554</v>
      </c>
      <c r="G339" s="7"/>
    </row>
    <row r="340" spans="1:7" ht="15" thickBot="1">
      <c r="A340" s="21">
        <v>338</v>
      </c>
      <c r="B340" s="21" t="s">
        <v>2390</v>
      </c>
      <c r="C340" s="44"/>
      <c r="D340" s="44"/>
      <c r="E340" s="45">
        <v>160000</v>
      </c>
      <c r="F340" s="21" t="s">
        <v>2554</v>
      </c>
      <c r="G340" s="7"/>
    </row>
    <row r="341" spans="1:7" ht="15" thickBot="1">
      <c r="A341" s="21">
        <v>339</v>
      </c>
      <c r="B341" s="21" t="s">
        <v>2390</v>
      </c>
      <c r="C341" s="44"/>
      <c r="D341" s="44"/>
      <c r="E341" s="45">
        <v>300000</v>
      </c>
      <c r="F341" s="21" t="s">
        <v>2554</v>
      </c>
      <c r="G341" s="7"/>
    </row>
    <row r="342" spans="1:7" ht="15" thickBot="1">
      <c r="A342" s="21">
        <v>340</v>
      </c>
      <c r="B342" s="21" t="s">
        <v>2390</v>
      </c>
      <c r="C342" s="44"/>
      <c r="D342" s="44"/>
      <c r="E342" s="45">
        <v>600000</v>
      </c>
      <c r="F342" s="21" t="s">
        <v>2554</v>
      </c>
      <c r="G342" s="7"/>
    </row>
    <row r="343" spans="1:7" ht="15" thickBot="1">
      <c r="A343" s="21">
        <v>341</v>
      </c>
      <c r="B343" s="21" t="s">
        <v>2391</v>
      </c>
      <c r="C343" s="44"/>
      <c r="D343" s="44"/>
      <c r="E343" s="45">
        <v>80000</v>
      </c>
      <c r="F343" s="21" t="s">
        <v>2554</v>
      </c>
      <c r="G343" s="7"/>
    </row>
    <row r="344" spans="1:7" ht="15" thickBot="1">
      <c r="A344" s="21">
        <v>342</v>
      </c>
      <c r="B344" s="21" t="s">
        <v>741</v>
      </c>
      <c r="C344" s="44"/>
      <c r="D344" s="44"/>
      <c r="E344" s="45">
        <v>180000</v>
      </c>
      <c r="F344" s="21" t="s">
        <v>2554</v>
      </c>
      <c r="G344" s="7"/>
    </row>
    <row r="345" spans="1:7" ht="15" thickBot="1">
      <c r="A345" s="21">
        <v>343</v>
      </c>
      <c r="B345" s="21" t="s">
        <v>741</v>
      </c>
      <c r="C345" s="44"/>
      <c r="D345" s="44"/>
      <c r="E345" s="45">
        <v>7000</v>
      </c>
      <c r="F345" s="21" t="s">
        <v>2554</v>
      </c>
      <c r="G345" s="7"/>
    </row>
    <row r="346" spans="1:7" ht="15" thickBot="1">
      <c r="A346" s="21">
        <v>344</v>
      </c>
      <c r="B346" s="21" t="s">
        <v>741</v>
      </c>
      <c r="C346" s="44"/>
      <c r="D346" s="44"/>
      <c r="E346" s="45">
        <v>35000</v>
      </c>
      <c r="F346" s="21" t="s">
        <v>2554</v>
      </c>
      <c r="G346" s="7"/>
    </row>
    <row r="347" spans="1:7" ht="15" thickBot="1">
      <c r="A347" s="21">
        <v>345</v>
      </c>
      <c r="B347" s="21" t="s">
        <v>2392</v>
      </c>
      <c r="C347" s="44"/>
      <c r="D347" s="44"/>
      <c r="E347" s="45">
        <v>10000</v>
      </c>
      <c r="F347" s="21" t="s">
        <v>2554</v>
      </c>
      <c r="G347" s="7"/>
    </row>
    <row r="348" spans="1:7" ht="15" thickBot="1">
      <c r="A348" s="21">
        <v>346</v>
      </c>
      <c r="B348" s="21" t="s">
        <v>2393</v>
      </c>
      <c r="C348" s="44"/>
      <c r="D348" s="44"/>
      <c r="E348" s="45">
        <v>120000</v>
      </c>
      <c r="F348" s="21" t="s">
        <v>2554</v>
      </c>
      <c r="G348" s="7"/>
    </row>
    <row r="349" spans="1:7" ht="15" thickBot="1">
      <c r="A349" s="21">
        <v>347</v>
      </c>
      <c r="B349" s="21" t="s">
        <v>2394</v>
      </c>
      <c r="C349" s="44"/>
      <c r="D349" s="44"/>
      <c r="E349" s="45">
        <v>200000</v>
      </c>
      <c r="F349" s="21" t="s">
        <v>2554</v>
      </c>
      <c r="G349" s="7"/>
    </row>
    <row r="350" spans="1:7" ht="15" thickBot="1">
      <c r="A350" s="21">
        <v>348</v>
      </c>
      <c r="B350" s="21" t="s">
        <v>2394</v>
      </c>
      <c r="C350" s="44"/>
      <c r="D350" s="44"/>
      <c r="E350" s="45">
        <v>12000</v>
      </c>
      <c r="F350" s="21" t="s">
        <v>2554</v>
      </c>
      <c r="G350" s="7"/>
    </row>
    <row r="351" spans="1:7" ht="15" thickBot="1">
      <c r="A351" s="21">
        <v>349</v>
      </c>
      <c r="B351" s="21" t="s">
        <v>2395</v>
      </c>
      <c r="C351" s="44"/>
      <c r="D351" s="44"/>
      <c r="E351" s="45">
        <v>100000</v>
      </c>
      <c r="F351" s="21" t="s">
        <v>2554</v>
      </c>
      <c r="G351" s="7"/>
    </row>
    <row r="352" spans="1:7" ht="15" thickBot="1">
      <c r="A352" s="21">
        <v>350</v>
      </c>
      <c r="B352" s="21" t="s">
        <v>2396</v>
      </c>
      <c r="C352" s="44"/>
      <c r="D352" s="44"/>
      <c r="E352" s="45">
        <v>20000</v>
      </c>
      <c r="F352" s="21" t="s">
        <v>2554</v>
      </c>
      <c r="G352" s="7"/>
    </row>
    <row r="353" spans="1:7" ht="15" thickBot="1">
      <c r="A353" s="21">
        <v>351</v>
      </c>
      <c r="B353" s="21" t="s">
        <v>2397</v>
      </c>
      <c r="C353" s="44"/>
      <c r="D353" s="44"/>
      <c r="E353" s="45">
        <v>20000</v>
      </c>
      <c r="F353" s="21" t="s">
        <v>2554</v>
      </c>
      <c r="G353" s="7"/>
    </row>
    <row r="354" spans="1:7" ht="15" thickBot="1">
      <c r="A354" s="21">
        <v>352</v>
      </c>
      <c r="B354" s="21" t="s">
        <v>2398</v>
      </c>
      <c r="C354" s="44"/>
      <c r="D354" s="44"/>
      <c r="E354" s="45">
        <v>30000</v>
      </c>
      <c r="F354" s="21" t="s">
        <v>2554</v>
      </c>
      <c r="G354" s="7"/>
    </row>
    <row r="355" spans="1:7" ht="15" thickBot="1">
      <c r="A355" s="21">
        <v>353</v>
      </c>
      <c r="B355" s="21" t="s">
        <v>742</v>
      </c>
      <c r="C355" s="44"/>
      <c r="D355" s="44"/>
      <c r="E355" s="45">
        <v>42230</v>
      </c>
      <c r="F355" s="21" t="s">
        <v>2555</v>
      </c>
      <c r="G355" s="7"/>
    </row>
    <row r="356" spans="1:7" ht="15" thickBot="1">
      <c r="A356" s="21">
        <v>354</v>
      </c>
      <c r="B356" s="21" t="s">
        <v>742</v>
      </c>
      <c r="C356" s="44"/>
      <c r="D356" s="44"/>
      <c r="E356" s="45">
        <v>460000</v>
      </c>
      <c r="F356" s="21" t="s">
        <v>2556</v>
      </c>
      <c r="G356" s="7"/>
    </row>
    <row r="357" spans="1:7" ht="15" thickBot="1">
      <c r="A357" s="21">
        <v>355</v>
      </c>
      <c r="B357" s="21" t="s">
        <v>742</v>
      </c>
      <c r="C357" s="44"/>
      <c r="D357" s="44"/>
      <c r="E357" s="45">
        <v>50000</v>
      </c>
      <c r="F357" s="21" t="s">
        <v>2556</v>
      </c>
      <c r="G357" s="7"/>
    </row>
    <row r="358" spans="1:7" ht="15" thickBot="1">
      <c r="A358" s="21">
        <v>356</v>
      </c>
      <c r="B358" s="21" t="s">
        <v>2399</v>
      </c>
      <c r="C358" s="44"/>
      <c r="D358" s="44"/>
      <c r="E358" s="45">
        <v>300000</v>
      </c>
      <c r="F358" s="21" t="s">
        <v>2556</v>
      </c>
      <c r="G358" s="7"/>
    </row>
    <row r="359" spans="1:7" ht="15" thickBot="1">
      <c r="A359" s="21">
        <v>357</v>
      </c>
      <c r="B359" s="21" t="s">
        <v>2400</v>
      </c>
      <c r="C359" s="44"/>
      <c r="D359" s="44"/>
      <c r="E359" s="45">
        <v>14000</v>
      </c>
      <c r="F359" s="21" t="s">
        <v>2556</v>
      </c>
      <c r="G359" s="7"/>
    </row>
    <row r="360" spans="1:7" ht="15" thickBot="1">
      <c r="A360" s="21">
        <v>358</v>
      </c>
      <c r="B360" s="21" t="s">
        <v>2400</v>
      </c>
      <c r="C360" s="44"/>
      <c r="D360" s="44"/>
      <c r="E360" s="45">
        <v>100000</v>
      </c>
      <c r="F360" s="21" t="s">
        <v>2556</v>
      </c>
      <c r="G360" s="7"/>
    </row>
    <row r="361" spans="1:7" ht="15" thickBot="1">
      <c r="A361" s="21">
        <v>359</v>
      </c>
      <c r="B361" s="21" t="s">
        <v>2401</v>
      </c>
      <c r="C361" s="44"/>
      <c r="D361" s="44"/>
      <c r="E361" s="45">
        <v>1000000</v>
      </c>
      <c r="F361" s="21" t="s">
        <v>2556</v>
      </c>
      <c r="G361" s="7"/>
    </row>
    <row r="362" spans="1:7" ht="15" thickBot="1">
      <c r="A362" s="21">
        <v>360</v>
      </c>
      <c r="B362" s="21" t="s">
        <v>744</v>
      </c>
      <c r="C362" s="44"/>
      <c r="D362" s="44"/>
      <c r="E362" s="45">
        <v>5000</v>
      </c>
      <c r="F362" s="21" t="s">
        <v>2556</v>
      </c>
      <c r="G362" s="7"/>
    </row>
    <row r="363" spans="1:7" ht="15" thickBot="1">
      <c r="A363" s="21">
        <v>361</v>
      </c>
      <c r="B363" s="21" t="s">
        <v>744</v>
      </c>
      <c r="C363" s="44"/>
      <c r="D363" s="44"/>
      <c r="E363" s="45">
        <v>120000</v>
      </c>
      <c r="F363" s="21" t="s">
        <v>2556</v>
      </c>
      <c r="G363" s="7"/>
    </row>
    <row r="364" spans="1:7" ht="15" thickBot="1">
      <c r="A364" s="21">
        <v>362</v>
      </c>
      <c r="B364" s="21" t="s">
        <v>2402</v>
      </c>
      <c r="C364" s="44"/>
      <c r="D364" s="44"/>
      <c r="E364" s="45">
        <v>20000</v>
      </c>
      <c r="F364" s="21" t="s">
        <v>2556</v>
      </c>
      <c r="G364" s="7"/>
    </row>
    <row r="365" spans="1:7" ht="100.5" thickBot="1">
      <c r="A365" s="21">
        <v>363</v>
      </c>
      <c r="B365" s="21" t="s">
        <v>2403</v>
      </c>
      <c r="C365" s="44"/>
      <c r="D365" s="44"/>
      <c r="E365" s="169">
        <v>40000</v>
      </c>
      <c r="F365" s="21" t="s">
        <v>2556</v>
      </c>
      <c r="G365" s="7" t="s">
        <v>9007</v>
      </c>
    </row>
    <row r="366" spans="1:7" ht="15" thickBot="1">
      <c r="A366" s="21">
        <v>364</v>
      </c>
      <c r="B366" s="21" t="s">
        <v>2404</v>
      </c>
      <c r="C366" s="44"/>
      <c r="D366" s="44"/>
      <c r="E366" s="45">
        <v>160000</v>
      </c>
      <c r="F366" s="21" t="s">
        <v>2556</v>
      </c>
      <c r="G366" s="7"/>
    </row>
    <row r="367" spans="1:7" ht="15" thickBot="1">
      <c r="A367" s="21">
        <v>365</v>
      </c>
      <c r="B367" s="21" t="s">
        <v>2405</v>
      </c>
      <c r="C367" s="44"/>
      <c r="D367" s="44"/>
      <c r="E367" s="45">
        <v>50000</v>
      </c>
      <c r="F367" s="21" t="s">
        <v>2556</v>
      </c>
      <c r="G367" s="7"/>
    </row>
    <row r="368" spans="1:7" ht="15" thickBot="1">
      <c r="A368" s="21">
        <v>366</v>
      </c>
      <c r="B368" s="21" t="s">
        <v>2405</v>
      </c>
      <c r="C368" s="44"/>
      <c r="D368" s="44"/>
      <c r="E368" s="45">
        <v>120000</v>
      </c>
      <c r="F368" s="21" t="s">
        <v>2556</v>
      </c>
      <c r="G368" s="7"/>
    </row>
    <row r="369" spans="1:7" ht="15" thickBot="1">
      <c r="A369" s="21">
        <v>367</v>
      </c>
      <c r="B369" s="21" t="s">
        <v>2406</v>
      </c>
      <c r="C369" s="44"/>
      <c r="D369" s="44"/>
      <c r="E369" s="45">
        <v>50000</v>
      </c>
      <c r="F369" s="21" t="s">
        <v>2556</v>
      </c>
      <c r="G369" s="7"/>
    </row>
    <row r="370" spans="1:7" ht="15" thickBot="1">
      <c r="A370" s="21">
        <v>368</v>
      </c>
      <c r="B370" s="21" t="s">
        <v>2406</v>
      </c>
      <c r="C370" s="44"/>
      <c r="D370" s="44"/>
      <c r="E370" s="45">
        <v>80000</v>
      </c>
      <c r="F370" s="21" t="s">
        <v>2556</v>
      </c>
      <c r="G370" s="7"/>
    </row>
    <row r="371" spans="1:7" ht="15" thickBot="1">
      <c r="A371" s="21">
        <v>369</v>
      </c>
      <c r="B371" s="21" t="s">
        <v>2407</v>
      </c>
      <c r="C371" s="44"/>
      <c r="D371" s="44"/>
      <c r="E371" s="45">
        <v>180000</v>
      </c>
      <c r="F371" s="21" t="s">
        <v>2556</v>
      </c>
      <c r="G371" s="7"/>
    </row>
    <row r="372" spans="1:7" ht="15" thickBot="1">
      <c r="A372" s="21">
        <v>370</v>
      </c>
      <c r="B372" s="21" t="s">
        <v>2408</v>
      </c>
      <c r="C372" s="44"/>
      <c r="D372" s="44"/>
      <c r="E372" s="45">
        <v>10000</v>
      </c>
      <c r="F372" s="21" t="s">
        <v>2556</v>
      </c>
      <c r="G372" s="7"/>
    </row>
    <row r="373" spans="1:7" ht="15" thickBot="1">
      <c r="A373" s="21">
        <v>371</v>
      </c>
      <c r="B373" s="21" t="s">
        <v>2409</v>
      </c>
      <c r="C373" s="44"/>
      <c r="D373" s="44"/>
      <c r="E373" s="45">
        <v>120000</v>
      </c>
      <c r="F373" s="21" t="s">
        <v>2556</v>
      </c>
      <c r="G373" s="7"/>
    </row>
    <row r="374" spans="1:7" ht="15" thickBot="1">
      <c r="A374" s="21">
        <v>372</v>
      </c>
      <c r="B374" s="21" t="s">
        <v>2410</v>
      </c>
      <c r="C374" s="44"/>
      <c r="D374" s="44"/>
      <c r="E374" s="45">
        <v>200000</v>
      </c>
      <c r="F374" s="21" t="s">
        <v>2556</v>
      </c>
      <c r="G374" s="7"/>
    </row>
    <row r="375" spans="1:7" ht="15" thickBot="1">
      <c r="A375" s="21">
        <v>373</v>
      </c>
      <c r="B375" s="21" t="s">
        <v>2410</v>
      </c>
      <c r="C375" s="44"/>
      <c r="D375" s="44"/>
      <c r="E375" s="45">
        <v>200000</v>
      </c>
      <c r="F375" s="21" t="s">
        <v>2556</v>
      </c>
      <c r="G375" s="7"/>
    </row>
    <row r="376" spans="1:7" ht="15" thickBot="1">
      <c r="A376" s="21">
        <v>374</v>
      </c>
      <c r="B376" s="21" t="s">
        <v>2410</v>
      </c>
      <c r="C376" s="44"/>
      <c r="D376" s="44"/>
      <c r="E376" s="45">
        <v>275000</v>
      </c>
      <c r="F376" s="21" t="s">
        <v>2556</v>
      </c>
      <c r="G376" s="7"/>
    </row>
    <row r="377" spans="1:7" ht="15" thickBot="1">
      <c r="A377" s="21">
        <v>375</v>
      </c>
      <c r="B377" s="21" t="s">
        <v>2410</v>
      </c>
      <c r="C377" s="44"/>
      <c r="D377" s="44"/>
      <c r="E377" s="45">
        <v>650000</v>
      </c>
      <c r="F377" s="21" t="s">
        <v>2556</v>
      </c>
      <c r="G377" s="7"/>
    </row>
    <row r="378" spans="1:7" ht="15" thickBot="1">
      <c r="A378" s="21">
        <v>376</v>
      </c>
      <c r="B378" s="21" t="s">
        <v>2411</v>
      </c>
      <c r="C378" s="44"/>
      <c r="D378" s="44"/>
      <c r="E378" s="45">
        <v>300000</v>
      </c>
      <c r="F378" s="21" t="s">
        <v>2556</v>
      </c>
      <c r="G378" s="7"/>
    </row>
    <row r="379" spans="1:7" ht="15" thickBot="1">
      <c r="A379" s="21">
        <v>377</v>
      </c>
      <c r="B379" s="21" t="s">
        <v>2412</v>
      </c>
      <c r="C379" s="44"/>
      <c r="D379" s="44"/>
      <c r="E379" s="45">
        <v>10000</v>
      </c>
      <c r="F379" s="21" t="s">
        <v>2556</v>
      </c>
      <c r="G379" s="7"/>
    </row>
    <row r="380" spans="1:7" ht="15" thickBot="1">
      <c r="A380" s="21">
        <v>378</v>
      </c>
      <c r="B380" s="21" t="s">
        <v>2413</v>
      </c>
      <c r="C380" s="44"/>
      <c r="D380" s="44"/>
      <c r="E380" s="45">
        <v>10000</v>
      </c>
      <c r="F380" s="21" t="s">
        <v>2556</v>
      </c>
      <c r="G380" s="7"/>
    </row>
    <row r="381" spans="1:7" ht="15" thickBot="1">
      <c r="A381" s="21">
        <v>379</v>
      </c>
      <c r="B381" s="21" t="s">
        <v>2413</v>
      </c>
      <c r="C381" s="44"/>
      <c r="D381" s="44"/>
      <c r="E381" s="45">
        <v>60000</v>
      </c>
      <c r="F381" s="21" t="s">
        <v>2556</v>
      </c>
      <c r="G381" s="7"/>
    </row>
    <row r="382" spans="1:7" ht="15" thickBot="1">
      <c r="A382" s="21">
        <v>380</v>
      </c>
      <c r="B382" s="21" t="s">
        <v>2414</v>
      </c>
      <c r="C382" s="44"/>
      <c r="D382" s="44"/>
      <c r="E382" s="45">
        <v>10000</v>
      </c>
      <c r="F382" s="21" t="s">
        <v>2556</v>
      </c>
      <c r="G382" s="7"/>
    </row>
    <row r="383" spans="1:7" ht="15" thickBot="1">
      <c r="A383" s="21">
        <v>381</v>
      </c>
      <c r="B383" s="21" t="s">
        <v>2415</v>
      </c>
      <c r="C383" s="44"/>
      <c r="D383" s="44"/>
      <c r="E383" s="45">
        <v>160000</v>
      </c>
      <c r="F383" s="21" t="s">
        <v>2556</v>
      </c>
      <c r="G383" s="7"/>
    </row>
    <row r="384" spans="1:7" ht="15" thickBot="1">
      <c r="A384" s="21">
        <v>382</v>
      </c>
      <c r="B384" s="21" t="s">
        <v>2415</v>
      </c>
      <c r="C384" s="44"/>
      <c r="D384" s="44"/>
      <c r="E384" s="45">
        <v>375000</v>
      </c>
      <c r="F384" s="21" t="s">
        <v>2556</v>
      </c>
      <c r="G384" s="7"/>
    </row>
    <row r="385" spans="1:7" ht="15" thickBot="1">
      <c r="A385" s="21">
        <v>383</v>
      </c>
      <c r="B385" s="21" t="s">
        <v>2416</v>
      </c>
      <c r="C385" s="44"/>
      <c r="D385" s="44"/>
      <c r="E385" s="45">
        <v>240000</v>
      </c>
      <c r="F385" s="21" t="s">
        <v>2556</v>
      </c>
      <c r="G385" s="7"/>
    </row>
    <row r="386" spans="1:7" ht="15" thickBot="1">
      <c r="A386" s="21">
        <v>384</v>
      </c>
      <c r="B386" s="21" t="s">
        <v>2416</v>
      </c>
      <c r="C386" s="44"/>
      <c r="D386" s="44"/>
      <c r="E386" s="45">
        <v>20000</v>
      </c>
      <c r="F386" s="21" t="s">
        <v>2556</v>
      </c>
      <c r="G386" s="7"/>
    </row>
    <row r="387" spans="1:7" ht="15" thickBot="1">
      <c r="A387" s="21">
        <v>385</v>
      </c>
      <c r="B387" s="21" t="s">
        <v>2416</v>
      </c>
      <c r="C387" s="44"/>
      <c r="D387" s="44"/>
      <c r="E387" s="45">
        <v>150000</v>
      </c>
      <c r="F387" s="21" t="s">
        <v>2556</v>
      </c>
      <c r="G387" s="7"/>
    </row>
    <row r="388" spans="1:7" ht="15" thickBot="1">
      <c r="A388" s="21">
        <v>386</v>
      </c>
      <c r="B388" s="21" t="s">
        <v>2416</v>
      </c>
      <c r="C388" s="44"/>
      <c r="D388" s="44"/>
      <c r="E388" s="45">
        <v>30000</v>
      </c>
      <c r="F388" s="21" t="s">
        <v>2556</v>
      </c>
      <c r="G388" s="7"/>
    </row>
    <row r="389" spans="1:7" ht="15" thickBot="1">
      <c r="A389" s="21">
        <v>387</v>
      </c>
      <c r="B389" s="21" t="s">
        <v>2417</v>
      </c>
      <c r="C389" s="44"/>
      <c r="D389" s="44"/>
      <c r="E389" s="45">
        <v>50000</v>
      </c>
      <c r="F389" s="21" t="s">
        <v>2556</v>
      </c>
      <c r="G389" s="7"/>
    </row>
    <row r="390" spans="1:7" ht="15" thickBot="1">
      <c r="A390" s="21">
        <v>388</v>
      </c>
      <c r="B390" s="21" t="s">
        <v>2417</v>
      </c>
      <c r="C390" s="44"/>
      <c r="D390" s="44"/>
      <c r="E390" s="45">
        <v>120000</v>
      </c>
      <c r="F390" s="21" t="s">
        <v>2556</v>
      </c>
      <c r="G390" s="7"/>
    </row>
    <row r="391" spans="1:7" ht="15" thickBot="1">
      <c r="A391" s="21">
        <v>389</v>
      </c>
      <c r="B391" s="21" t="s">
        <v>2418</v>
      </c>
      <c r="C391" s="44"/>
      <c r="D391" s="44"/>
      <c r="E391" s="45">
        <v>120000</v>
      </c>
      <c r="F391" s="21" t="s">
        <v>2557</v>
      </c>
      <c r="G391" s="7"/>
    </row>
    <row r="392" spans="1:7" ht="15" thickBot="1">
      <c r="A392" s="21">
        <v>390</v>
      </c>
      <c r="B392" s="21" t="s">
        <v>2418</v>
      </c>
      <c r="C392" s="44"/>
      <c r="D392" s="44"/>
      <c r="E392" s="45">
        <v>100000</v>
      </c>
      <c r="F392" s="21" t="s">
        <v>2558</v>
      </c>
      <c r="G392" s="7"/>
    </row>
    <row r="393" spans="1:7" ht="15" thickBot="1">
      <c r="A393" s="21">
        <v>391</v>
      </c>
      <c r="B393" s="21" t="s">
        <v>2418</v>
      </c>
      <c r="C393" s="44"/>
      <c r="D393" s="44"/>
      <c r="E393" s="45">
        <v>14000</v>
      </c>
      <c r="F393" s="21" t="s">
        <v>2558</v>
      </c>
      <c r="G393" s="7"/>
    </row>
    <row r="394" spans="1:7" ht="15" thickBot="1">
      <c r="A394" s="21">
        <v>392</v>
      </c>
      <c r="B394" s="21" t="s">
        <v>747</v>
      </c>
      <c r="C394" s="44"/>
      <c r="D394" s="44"/>
      <c r="E394" s="45">
        <v>23385</v>
      </c>
      <c r="F394" s="21" t="s">
        <v>2558</v>
      </c>
      <c r="G394" s="7"/>
    </row>
    <row r="395" spans="1:7" ht="15" thickBot="1">
      <c r="A395" s="21">
        <v>393</v>
      </c>
      <c r="B395" s="21" t="s">
        <v>748</v>
      </c>
      <c r="C395" s="44"/>
      <c r="D395" s="44"/>
      <c r="E395" s="45">
        <v>5000</v>
      </c>
      <c r="F395" s="21" t="s">
        <v>2558</v>
      </c>
      <c r="G395" s="7"/>
    </row>
    <row r="396" spans="1:7" ht="15" thickBot="1">
      <c r="A396" s="21">
        <v>394</v>
      </c>
      <c r="B396" s="21" t="s">
        <v>2419</v>
      </c>
      <c r="C396" s="44"/>
      <c r="D396" s="44"/>
      <c r="E396" s="45">
        <v>20000</v>
      </c>
      <c r="F396" s="21" t="s">
        <v>2558</v>
      </c>
      <c r="G396" s="7"/>
    </row>
    <row r="397" spans="1:7" ht="15" thickBot="1">
      <c r="A397" s="21">
        <v>395</v>
      </c>
      <c r="B397" s="21" t="s">
        <v>2419</v>
      </c>
      <c r="C397" s="44"/>
      <c r="D397" s="44"/>
      <c r="E397" s="45">
        <v>40000</v>
      </c>
      <c r="F397" s="21" t="s">
        <v>2558</v>
      </c>
      <c r="G397" s="7"/>
    </row>
    <row r="398" spans="1:7" ht="15" thickBot="1">
      <c r="A398" s="21">
        <v>396</v>
      </c>
      <c r="B398" s="21" t="s">
        <v>2420</v>
      </c>
      <c r="C398" s="44"/>
      <c r="D398" s="44"/>
      <c r="E398" s="45">
        <v>1000000</v>
      </c>
      <c r="F398" s="21" t="s">
        <v>2558</v>
      </c>
      <c r="G398" s="7"/>
    </row>
    <row r="399" spans="1:7" ht="15" thickBot="1">
      <c r="A399" s="21">
        <v>397</v>
      </c>
      <c r="B399" s="21" t="s">
        <v>2420</v>
      </c>
      <c r="C399" s="44"/>
      <c r="D399" s="44"/>
      <c r="E399" s="45">
        <v>160000</v>
      </c>
      <c r="F399" s="21" t="s">
        <v>2558</v>
      </c>
      <c r="G399" s="7"/>
    </row>
    <row r="400" spans="1:7" ht="15" thickBot="1">
      <c r="A400" s="21">
        <v>398</v>
      </c>
      <c r="B400" s="21" t="s">
        <v>2421</v>
      </c>
      <c r="C400" s="44"/>
      <c r="D400" s="44"/>
      <c r="E400" s="45">
        <v>6000</v>
      </c>
      <c r="F400" s="21" t="s">
        <v>2558</v>
      </c>
      <c r="G400" s="7"/>
    </row>
    <row r="401" spans="1:7" ht="15" thickBot="1">
      <c r="A401" s="21">
        <v>399</v>
      </c>
      <c r="B401" s="21" t="s">
        <v>2421</v>
      </c>
      <c r="C401" s="44"/>
      <c r="D401" s="44"/>
      <c r="E401" s="45">
        <v>80000</v>
      </c>
      <c r="F401" s="21" t="s">
        <v>2558</v>
      </c>
      <c r="G401" s="7"/>
    </row>
    <row r="402" spans="1:7" ht="15" thickBot="1">
      <c r="A402" s="21">
        <v>400</v>
      </c>
      <c r="B402" s="21" t="s">
        <v>749</v>
      </c>
      <c r="C402" s="44"/>
      <c r="D402" s="44"/>
      <c r="E402" s="45">
        <v>180000</v>
      </c>
      <c r="F402" s="21" t="s">
        <v>2558</v>
      </c>
      <c r="G402" s="7"/>
    </row>
    <row r="403" spans="1:7" ht="15" thickBot="1">
      <c r="A403" s="21">
        <v>401</v>
      </c>
      <c r="B403" s="21" t="s">
        <v>2422</v>
      </c>
      <c r="C403" s="44"/>
      <c r="D403" s="44"/>
      <c r="E403" s="45">
        <v>10000</v>
      </c>
      <c r="F403" s="21" t="s">
        <v>2558</v>
      </c>
      <c r="G403" s="7"/>
    </row>
    <row r="404" spans="1:7" ht="15" thickBot="1">
      <c r="A404" s="21">
        <v>402</v>
      </c>
      <c r="B404" s="21" t="s">
        <v>2422</v>
      </c>
      <c r="C404" s="44"/>
      <c r="D404" s="44"/>
      <c r="E404" s="45">
        <v>10000</v>
      </c>
      <c r="F404" s="21" t="s">
        <v>2558</v>
      </c>
      <c r="G404" s="7"/>
    </row>
    <row r="405" spans="1:7" ht="15" thickBot="1">
      <c r="A405" s="21">
        <v>403</v>
      </c>
      <c r="B405" s="21" t="s">
        <v>2423</v>
      </c>
      <c r="C405" s="44"/>
      <c r="D405" s="44"/>
      <c r="E405" s="45">
        <v>10000</v>
      </c>
      <c r="F405" s="21" t="s">
        <v>2558</v>
      </c>
      <c r="G405" s="7"/>
    </row>
    <row r="406" spans="1:7" ht="15" thickBot="1">
      <c r="A406" s="21">
        <v>404</v>
      </c>
      <c r="B406" s="21" t="s">
        <v>2423</v>
      </c>
      <c r="C406" s="44"/>
      <c r="D406" s="44"/>
      <c r="E406" s="45">
        <v>120000</v>
      </c>
      <c r="F406" s="21" t="s">
        <v>2558</v>
      </c>
      <c r="G406" s="7"/>
    </row>
    <row r="407" spans="1:7" ht="15" thickBot="1">
      <c r="A407" s="21">
        <v>405</v>
      </c>
      <c r="B407" s="21" t="s">
        <v>2424</v>
      </c>
      <c r="C407" s="44"/>
      <c r="D407" s="44"/>
      <c r="E407" s="45">
        <v>6000</v>
      </c>
      <c r="F407" s="21" t="s">
        <v>2558</v>
      </c>
      <c r="G407" s="7"/>
    </row>
    <row r="408" spans="1:7" ht="15" thickBot="1">
      <c r="A408" s="21">
        <v>406</v>
      </c>
      <c r="B408" s="21" t="s">
        <v>2425</v>
      </c>
      <c r="C408" s="44"/>
      <c r="D408" s="44"/>
      <c r="E408" s="45">
        <v>200000</v>
      </c>
      <c r="F408" s="21" t="s">
        <v>2558</v>
      </c>
      <c r="G408" s="7"/>
    </row>
    <row r="409" spans="1:7" ht="15" thickBot="1">
      <c r="A409" s="21">
        <v>407</v>
      </c>
      <c r="B409" s="21" t="s">
        <v>2426</v>
      </c>
      <c r="C409" s="44"/>
      <c r="D409" s="44"/>
      <c r="E409" s="45">
        <v>6000</v>
      </c>
      <c r="F409" s="21" t="s">
        <v>2558</v>
      </c>
      <c r="G409" s="7"/>
    </row>
    <row r="410" spans="1:7" ht="15" thickBot="1">
      <c r="A410" s="21">
        <v>408</v>
      </c>
      <c r="B410" s="21" t="s">
        <v>2426</v>
      </c>
      <c r="C410" s="44"/>
      <c r="D410" s="44"/>
      <c r="E410" s="45">
        <v>12000</v>
      </c>
      <c r="F410" s="21" t="s">
        <v>2558</v>
      </c>
      <c r="G410" s="7"/>
    </row>
    <row r="411" spans="1:7" ht="15" thickBot="1">
      <c r="A411" s="21">
        <v>409</v>
      </c>
      <c r="B411" s="21" t="s">
        <v>2426</v>
      </c>
      <c r="C411" s="44"/>
      <c r="D411" s="44"/>
      <c r="E411" s="45">
        <v>80000</v>
      </c>
      <c r="F411" s="21" t="s">
        <v>2558</v>
      </c>
      <c r="G411" s="7"/>
    </row>
    <row r="412" spans="1:7" ht="15" thickBot="1">
      <c r="A412" s="21">
        <v>410</v>
      </c>
      <c r="B412" s="21" t="s">
        <v>2427</v>
      </c>
      <c r="C412" s="44"/>
      <c r="D412" s="44"/>
      <c r="E412" s="45">
        <v>60000</v>
      </c>
      <c r="F412" s="21" t="s">
        <v>2558</v>
      </c>
      <c r="G412" s="7"/>
    </row>
    <row r="413" spans="1:7" ht="15" thickBot="1">
      <c r="A413" s="21">
        <v>411</v>
      </c>
      <c r="B413" s="21" t="s">
        <v>2427</v>
      </c>
      <c r="C413" s="44"/>
      <c r="D413" s="44"/>
      <c r="E413" s="45">
        <v>45000</v>
      </c>
      <c r="F413" s="21" t="s">
        <v>2558</v>
      </c>
      <c r="G413" s="7"/>
    </row>
    <row r="414" spans="1:7" ht="15" thickBot="1">
      <c r="A414" s="21">
        <v>412</v>
      </c>
      <c r="B414" s="21" t="s">
        <v>2428</v>
      </c>
      <c r="C414" s="44"/>
      <c r="D414" s="44"/>
      <c r="E414" s="45">
        <v>78000</v>
      </c>
      <c r="F414" s="21" t="s">
        <v>2558</v>
      </c>
      <c r="G414" s="7"/>
    </row>
    <row r="415" spans="1:7" ht="15" thickBot="1">
      <c r="A415" s="21">
        <v>413</v>
      </c>
      <c r="B415" s="21" t="s">
        <v>2428</v>
      </c>
      <c r="C415" s="44"/>
      <c r="D415" s="44"/>
      <c r="E415" s="45">
        <v>100000</v>
      </c>
      <c r="F415" s="21" t="s">
        <v>2558</v>
      </c>
      <c r="G415" s="7"/>
    </row>
    <row r="416" spans="1:7" ht="15" thickBot="1">
      <c r="A416" s="21">
        <v>414</v>
      </c>
      <c r="B416" s="21" t="s">
        <v>2428</v>
      </c>
      <c r="C416" s="44"/>
      <c r="D416" s="44"/>
      <c r="E416" s="45">
        <v>160000</v>
      </c>
      <c r="F416" s="21" t="s">
        <v>2558</v>
      </c>
      <c r="G416" s="7"/>
    </row>
    <row r="417" spans="1:7" ht="15" thickBot="1">
      <c r="A417" s="21">
        <v>415</v>
      </c>
      <c r="B417" s="21" t="s">
        <v>2428</v>
      </c>
      <c r="C417" s="44"/>
      <c r="D417" s="44"/>
      <c r="E417" s="45">
        <v>10000</v>
      </c>
      <c r="F417" s="21" t="s">
        <v>2558</v>
      </c>
      <c r="G417" s="7"/>
    </row>
    <row r="418" spans="1:7" ht="15" thickBot="1">
      <c r="A418" s="21">
        <v>416</v>
      </c>
      <c r="B418" s="21" t="s">
        <v>2428</v>
      </c>
      <c r="C418" s="44"/>
      <c r="D418" s="44"/>
      <c r="E418" s="45">
        <v>44550</v>
      </c>
      <c r="F418" s="21" t="s">
        <v>2558</v>
      </c>
      <c r="G418" s="7"/>
    </row>
    <row r="419" spans="1:7" ht="15" thickBot="1">
      <c r="A419" s="21">
        <v>417</v>
      </c>
      <c r="B419" s="21" t="s">
        <v>2429</v>
      </c>
      <c r="C419" s="44"/>
      <c r="D419" s="44"/>
      <c r="E419" s="45">
        <v>100000</v>
      </c>
      <c r="F419" s="21" t="s">
        <v>2558</v>
      </c>
      <c r="G419" s="7"/>
    </row>
    <row r="420" spans="1:7" ht="15" thickBot="1">
      <c r="A420" s="21">
        <v>418</v>
      </c>
      <c r="B420" s="21" t="s">
        <v>2430</v>
      </c>
      <c r="C420" s="44"/>
      <c r="D420" s="44"/>
      <c r="E420" s="45">
        <v>240000</v>
      </c>
      <c r="F420" s="21" t="s">
        <v>2558</v>
      </c>
      <c r="G420" s="7"/>
    </row>
    <row r="421" spans="1:7" ht="15" thickBot="1">
      <c r="A421" s="21">
        <v>419</v>
      </c>
      <c r="B421" s="21" t="s">
        <v>2430</v>
      </c>
      <c r="C421" s="44"/>
      <c r="D421" s="44"/>
      <c r="E421" s="45">
        <v>20000</v>
      </c>
      <c r="F421" s="21" t="s">
        <v>2558</v>
      </c>
      <c r="G421" s="7"/>
    </row>
    <row r="422" spans="1:7" ht="15" thickBot="1">
      <c r="A422" s="21">
        <v>420</v>
      </c>
      <c r="B422" s="21" t="s">
        <v>2430</v>
      </c>
      <c r="C422" s="44"/>
      <c r="D422" s="44"/>
      <c r="E422" s="45">
        <v>100000</v>
      </c>
      <c r="F422" s="21" t="s">
        <v>2558</v>
      </c>
      <c r="G422" s="7"/>
    </row>
    <row r="423" spans="1:7" ht="15" thickBot="1">
      <c r="A423" s="21">
        <v>421</v>
      </c>
      <c r="B423" s="21" t="s">
        <v>2431</v>
      </c>
      <c r="C423" s="44"/>
      <c r="D423" s="44"/>
      <c r="E423" s="45">
        <v>100000</v>
      </c>
      <c r="F423" s="21" t="s">
        <v>2558</v>
      </c>
      <c r="G423" s="7"/>
    </row>
    <row r="424" spans="1:7" ht="15" thickBot="1">
      <c r="A424" s="21">
        <v>422</v>
      </c>
      <c r="B424" s="21" t="s">
        <v>2431</v>
      </c>
      <c r="C424" s="44"/>
      <c r="D424" s="44"/>
      <c r="E424" s="45">
        <v>150000</v>
      </c>
      <c r="F424" s="21" t="s">
        <v>2558</v>
      </c>
      <c r="G424" s="7"/>
    </row>
    <row r="425" spans="1:7" ht="15" thickBot="1">
      <c r="A425" s="21">
        <v>423</v>
      </c>
      <c r="B425" s="21" t="s">
        <v>2431</v>
      </c>
      <c r="C425" s="44"/>
      <c r="D425" s="44"/>
      <c r="E425" s="45">
        <v>200000</v>
      </c>
      <c r="F425" s="21" t="s">
        <v>2558</v>
      </c>
      <c r="G425" s="7"/>
    </row>
    <row r="426" spans="1:7" ht="15" thickBot="1">
      <c r="A426" s="21">
        <v>424</v>
      </c>
      <c r="B426" s="21" t="s">
        <v>2431</v>
      </c>
      <c r="C426" s="44"/>
      <c r="D426" s="44"/>
      <c r="E426" s="45">
        <v>30000</v>
      </c>
      <c r="F426" s="21" t="s">
        <v>2558</v>
      </c>
      <c r="G426" s="7"/>
    </row>
    <row r="427" spans="1:7" ht="15" thickBot="1">
      <c r="A427" s="21">
        <v>425</v>
      </c>
      <c r="B427" s="21" t="s">
        <v>751</v>
      </c>
      <c r="C427" s="44"/>
      <c r="D427" s="44"/>
      <c r="E427" s="45">
        <v>6000</v>
      </c>
      <c r="F427" s="21" t="s">
        <v>2559</v>
      </c>
      <c r="G427" s="7"/>
    </row>
    <row r="428" spans="1:7" ht="15" thickBot="1">
      <c r="A428" s="21">
        <v>426</v>
      </c>
      <c r="B428" s="21" t="s">
        <v>751</v>
      </c>
      <c r="C428" s="44"/>
      <c r="D428" s="44"/>
      <c r="E428" s="45">
        <v>100000</v>
      </c>
      <c r="F428" s="21" t="s">
        <v>2560</v>
      </c>
      <c r="G428" s="7"/>
    </row>
    <row r="429" spans="1:7" ht="15" thickBot="1">
      <c r="A429" s="21">
        <v>427</v>
      </c>
      <c r="B429" s="21" t="s">
        <v>835</v>
      </c>
      <c r="C429" s="44"/>
      <c r="D429" s="44"/>
      <c r="E429" s="45">
        <v>50000</v>
      </c>
      <c r="F429" s="21" t="s">
        <v>2560</v>
      </c>
      <c r="G429" s="7"/>
    </row>
    <row r="430" spans="1:7" ht="15" thickBot="1">
      <c r="A430" s="21">
        <v>428</v>
      </c>
      <c r="B430" s="21" t="s">
        <v>835</v>
      </c>
      <c r="C430" s="44"/>
      <c r="D430" s="44"/>
      <c r="E430" s="45">
        <v>120000</v>
      </c>
      <c r="F430" s="21" t="s">
        <v>2560</v>
      </c>
      <c r="G430" s="7"/>
    </row>
    <row r="431" spans="1:7" ht="15" thickBot="1">
      <c r="A431" s="21">
        <v>429</v>
      </c>
      <c r="B431" s="21" t="s">
        <v>835</v>
      </c>
      <c r="C431" s="44"/>
      <c r="D431" s="44"/>
      <c r="E431" s="45">
        <v>100000</v>
      </c>
      <c r="F431" s="21" t="s">
        <v>2560</v>
      </c>
      <c r="G431" s="7"/>
    </row>
    <row r="432" spans="1:7" ht="15" thickBot="1">
      <c r="A432" s="21">
        <v>430</v>
      </c>
      <c r="B432" s="21" t="s">
        <v>835</v>
      </c>
      <c r="C432" s="44"/>
      <c r="D432" s="44"/>
      <c r="E432" s="45">
        <v>300000</v>
      </c>
      <c r="F432" s="21" t="s">
        <v>2560</v>
      </c>
      <c r="G432" s="7"/>
    </row>
    <row r="433" spans="1:7" ht="15" thickBot="1">
      <c r="A433" s="21">
        <v>431</v>
      </c>
      <c r="B433" s="21" t="s">
        <v>835</v>
      </c>
      <c r="C433" s="44"/>
      <c r="D433" s="44"/>
      <c r="E433" s="45">
        <v>30000</v>
      </c>
      <c r="F433" s="21" t="s">
        <v>2560</v>
      </c>
      <c r="G433" s="7"/>
    </row>
    <row r="434" spans="1:7" ht="15" thickBot="1">
      <c r="A434" s="21">
        <v>432</v>
      </c>
      <c r="B434" s="21" t="s">
        <v>835</v>
      </c>
      <c r="C434" s="44"/>
      <c r="D434" s="44"/>
      <c r="E434" s="45">
        <v>30000</v>
      </c>
      <c r="F434" s="21" t="s">
        <v>2560</v>
      </c>
      <c r="G434" s="7"/>
    </row>
    <row r="435" spans="1:7" ht="15" thickBot="1">
      <c r="A435" s="21">
        <v>433</v>
      </c>
      <c r="B435" s="21" t="s">
        <v>2432</v>
      </c>
      <c r="C435" s="44"/>
      <c r="D435" s="44"/>
      <c r="E435" s="45">
        <v>100000</v>
      </c>
      <c r="F435" s="21" t="s">
        <v>2560</v>
      </c>
      <c r="G435" s="7"/>
    </row>
    <row r="436" spans="1:7" ht="15" thickBot="1">
      <c r="A436" s="21">
        <v>434</v>
      </c>
      <c r="B436" s="21" t="s">
        <v>2432</v>
      </c>
      <c r="C436" s="44"/>
      <c r="D436" s="44"/>
      <c r="E436" s="45">
        <v>6000</v>
      </c>
      <c r="F436" s="21" t="s">
        <v>2560</v>
      </c>
      <c r="G436" s="7"/>
    </row>
    <row r="437" spans="1:7" ht="15" thickBot="1">
      <c r="A437" s="21">
        <v>435</v>
      </c>
      <c r="B437" s="21" t="s">
        <v>2433</v>
      </c>
      <c r="C437" s="44"/>
      <c r="D437" s="44"/>
      <c r="E437" s="45">
        <v>120000</v>
      </c>
      <c r="F437" s="21" t="s">
        <v>2560</v>
      </c>
      <c r="G437" s="7"/>
    </row>
    <row r="438" spans="1:7" ht="15" thickBot="1">
      <c r="A438" s="21">
        <v>436</v>
      </c>
      <c r="B438" s="21" t="s">
        <v>2433</v>
      </c>
      <c r="C438" s="44"/>
      <c r="D438" s="44"/>
      <c r="E438" s="45">
        <v>100000</v>
      </c>
      <c r="F438" s="21" t="s">
        <v>2560</v>
      </c>
      <c r="G438" s="7"/>
    </row>
    <row r="439" spans="1:7" ht="15" thickBot="1">
      <c r="A439" s="21">
        <v>437</v>
      </c>
      <c r="B439" s="21" t="s">
        <v>2433</v>
      </c>
      <c r="C439" s="44"/>
      <c r="D439" s="44"/>
      <c r="E439" s="45">
        <v>6000</v>
      </c>
      <c r="F439" s="21" t="s">
        <v>2560</v>
      </c>
      <c r="G439" s="7"/>
    </row>
    <row r="440" spans="1:7" ht="15" thickBot="1">
      <c r="A440" s="21">
        <v>438</v>
      </c>
      <c r="B440" s="21" t="s">
        <v>2433</v>
      </c>
      <c r="C440" s="44"/>
      <c r="D440" s="44"/>
      <c r="E440" s="45">
        <v>14000</v>
      </c>
      <c r="F440" s="21" t="s">
        <v>2560</v>
      </c>
      <c r="G440" s="7"/>
    </row>
    <row r="441" spans="1:7" ht="15" thickBot="1">
      <c r="A441" s="21">
        <v>439</v>
      </c>
      <c r="B441" s="21" t="s">
        <v>2434</v>
      </c>
      <c r="C441" s="44"/>
      <c r="D441" s="44"/>
      <c r="E441" s="45">
        <v>10000</v>
      </c>
      <c r="F441" s="21" t="s">
        <v>2560</v>
      </c>
      <c r="G441" s="7"/>
    </row>
    <row r="442" spans="1:7" ht="15" thickBot="1">
      <c r="A442" s="21">
        <v>440</v>
      </c>
      <c r="B442" s="21" t="s">
        <v>2434</v>
      </c>
      <c r="C442" s="44"/>
      <c r="D442" s="44"/>
      <c r="E442" s="45">
        <v>30000</v>
      </c>
      <c r="F442" s="21" t="s">
        <v>2560</v>
      </c>
      <c r="G442" s="7"/>
    </row>
    <row r="443" spans="1:7" ht="15" thickBot="1">
      <c r="A443" s="21">
        <v>441</v>
      </c>
      <c r="B443" s="21" t="s">
        <v>2434</v>
      </c>
      <c r="C443" s="44"/>
      <c r="D443" s="44"/>
      <c r="E443" s="45">
        <v>12000</v>
      </c>
      <c r="F443" s="21" t="s">
        <v>2560</v>
      </c>
      <c r="G443" s="7"/>
    </row>
    <row r="444" spans="1:7" ht="15" thickBot="1">
      <c r="A444" s="21">
        <v>442</v>
      </c>
      <c r="B444" s="21" t="s">
        <v>2434</v>
      </c>
      <c r="C444" s="44"/>
      <c r="D444" s="44"/>
      <c r="E444" s="45">
        <v>12000</v>
      </c>
      <c r="F444" s="21" t="s">
        <v>2560</v>
      </c>
      <c r="G444" s="7"/>
    </row>
    <row r="445" spans="1:7" ht="15" thickBot="1">
      <c r="A445" s="21">
        <v>443</v>
      </c>
      <c r="B445" s="21" t="s">
        <v>753</v>
      </c>
      <c r="C445" s="44"/>
      <c r="D445" s="44"/>
      <c r="E445" s="45">
        <v>5000</v>
      </c>
      <c r="F445" s="21" t="s">
        <v>2560</v>
      </c>
      <c r="G445" s="7"/>
    </row>
    <row r="446" spans="1:7" ht="15" thickBot="1">
      <c r="A446" s="21">
        <v>444</v>
      </c>
      <c r="B446" s="21" t="s">
        <v>753</v>
      </c>
      <c r="C446" s="44"/>
      <c r="D446" s="44"/>
      <c r="E446" s="45">
        <v>20000</v>
      </c>
      <c r="F446" s="21" t="s">
        <v>2560</v>
      </c>
      <c r="G446" s="7"/>
    </row>
    <row r="447" spans="1:7" ht="15" thickBot="1">
      <c r="A447" s="21">
        <v>445</v>
      </c>
      <c r="B447" s="21" t="s">
        <v>2435</v>
      </c>
      <c r="C447" s="44"/>
      <c r="D447" s="44"/>
      <c r="E447" s="45">
        <v>40000</v>
      </c>
      <c r="F447" s="21" t="s">
        <v>2560</v>
      </c>
      <c r="G447" s="7"/>
    </row>
    <row r="448" spans="1:7" ht="15" thickBot="1">
      <c r="A448" s="21">
        <v>446</v>
      </c>
      <c r="B448" s="21" t="s">
        <v>2435</v>
      </c>
      <c r="C448" s="44"/>
      <c r="D448" s="44"/>
      <c r="E448" s="45">
        <v>12000</v>
      </c>
      <c r="F448" s="21" t="s">
        <v>2560</v>
      </c>
      <c r="G448" s="7"/>
    </row>
    <row r="449" spans="1:7" ht="15" thickBot="1">
      <c r="A449" s="21">
        <v>447</v>
      </c>
      <c r="B449" s="21" t="s">
        <v>2435</v>
      </c>
      <c r="C449" s="44"/>
      <c r="D449" s="44"/>
      <c r="E449" s="45">
        <v>60000</v>
      </c>
      <c r="F449" s="21" t="s">
        <v>2560</v>
      </c>
      <c r="G449" s="7"/>
    </row>
    <row r="450" spans="1:7" ht="15" thickBot="1">
      <c r="A450" s="21">
        <v>448</v>
      </c>
      <c r="B450" s="21" t="s">
        <v>2435</v>
      </c>
      <c r="C450" s="44"/>
      <c r="D450" s="44"/>
      <c r="E450" s="45">
        <v>9000</v>
      </c>
      <c r="F450" s="21" t="s">
        <v>2560</v>
      </c>
      <c r="G450" s="7"/>
    </row>
    <row r="451" spans="1:7" ht="15" thickBot="1">
      <c r="A451" s="21">
        <v>449</v>
      </c>
      <c r="B451" s="21" t="s">
        <v>2436</v>
      </c>
      <c r="C451" s="44"/>
      <c r="D451" s="44"/>
      <c r="E451" s="45">
        <v>6000</v>
      </c>
      <c r="F451" s="21" t="s">
        <v>2560</v>
      </c>
      <c r="G451" s="7"/>
    </row>
    <row r="452" spans="1:7" ht="15" thickBot="1">
      <c r="A452" s="21">
        <v>450</v>
      </c>
      <c r="B452" s="21" t="s">
        <v>2436</v>
      </c>
      <c r="C452" s="44"/>
      <c r="D452" s="44"/>
      <c r="E452" s="45">
        <v>160000</v>
      </c>
      <c r="F452" s="21" t="s">
        <v>2560</v>
      </c>
      <c r="G452" s="7"/>
    </row>
    <row r="453" spans="1:7" ht="15" thickBot="1">
      <c r="A453" s="21">
        <v>451</v>
      </c>
      <c r="B453" s="21" t="s">
        <v>836</v>
      </c>
      <c r="C453" s="44"/>
      <c r="D453" s="44"/>
      <c r="E453" s="45">
        <v>30000</v>
      </c>
      <c r="F453" s="21" t="s">
        <v>2560</v>
      </c>
      <c r="G453" s="7"/>
    </row>
    <row r="454" spans="1:7" ht="15" thickBot="1">
      <c r="A454" s="21">
        <v>452</v>
      </c>
      <c r="B454" s="21" t="s">
        <v>836</v>
      </c>
      <c r="C454" s="44"/>
      <c r="D454" s="44"/>
      <c r="E454" s="45">
        <v>10000</v>
      </c>
      <c r="F454" s="21" t="s">
        <v>2560</v>
      </c>
      <c r="G454" s="7"/>
    </row>
    <row r="455" spans="1:7" ht="15" thickBot="1">
      <c r="A455" s="21">
        <v>453</v>
      </c>
      <c r="B455" s="21" t="s">
        <v>2437</v>
      </c>
      <c r="C455" s="44"/>
      <c r="D455" s="44"/>
      <c r="E455" s="45">
        <v>30000</v>
      </c>
      <c r="F455" s="21" t="s">
        <v>2560</v>
      </c>
      <c r="G455" s="7"/>
    </row>
    <row r="456" spans="1:7" ht="15" thickBot="1">
      <c r="A456" s="21">
        <v>454</v>
      </c>
      <c r="B456" s="21" t="s">
        <v>2437</v>
      </c>
      <c r="C456" s="44"/>
      <c r="D456" s="44"/>
      <c r="E456" s="45">
        <v>30000</v>
      </c>
      <c r="F456" s="21" t="s">
        <v>2560</v>
      </c>
      <c r="G456" s="7"/>
    </row>
    <row r="457" spans="1:7" ht="15" thickBot="1">
      <c r="A457" s="21">
        <v>455</v>
      </c>
      <c r="B457" s="21" t="s">
        <v>2438</v>
      </c>
      <c r="C457" s="44"/>
      <c r="D457" s="44"/>
      <c r="E457" s="45">
        <v>6000</v>
      </c>
      <c r="F457" s="21" t="s">
        <v>2560</v>
      </c>
      <c r="G457" s="7"/>
    </row>
    <row r="458" spans="1:7" ht="15" thickBot="1">
      <c r="A458" s="21">
        <v>456</v>
      </c>
      <c r="B458" s="21" t="s">
        <v>2438</v>
      </c>
      <c r="C458" s="44"/>
      <c r="D458" s="44"/>
      <c r="E458" s="45">
        <v>80000</v>
      </c>
      <c r="F458" s="21" t="s">
        <v>2560</v>
      </c>
      <c r="G458" s="7"/>
    </row>
    <row r="459" spans="1:7" ht="15" thickBot="1">
      <c r="A459" s="21">
        <v>457</v>
      </c>
      <c r="B459" s="21" t="s">
        <v>754</v>
      </c>
      <c r="C459" s="44"/>
      <c r="D459" s="44"/>
      <c r="E459" s="6">
        <v>1</v>
      </c>
      <c r="F459" s="21" t="s">
        <v>2560</v>
      </c>
      <c r="G459" s="7"/>
    </row>
    <row r="460" spans="1:7" ht="15" thickBot="1">
      <c r="A460" s="21">
        <v>458</v>
      </c>
      <c r="B460" s="21" t="s">
        <v>754</v>
      </c>
      <c r="C460" s="44"/>
      <c r="D460" s="44"/>
      <c r="E460" s="45">
        <v>180000</v>
      </c>
      <c r="F460" s="21" t="s">
        <v>2560</v>
      </c>
      <c r="G460" s="7"/>
    </row>
    <row r="461" spans="1:7" ht="15" thickBot="1">
      <c r="A461" s="21">
        <v>459</v>
      </c>
      <c r="B461" s="21" t="s">
        <v>2439</v>
      </c>
      <c r="C461" s="44"/>
      <c r="D461" s="44"/>
      <c r="E461" s="45">
        <v>10000</v>
      </c>
      <c r="F461" s="21" t="s">
        <v>2560</v>
      </c>
      <c r="G461" s="7"/>
    </row>
    <row r="462" spans="1:7" ht="15" thickBot="1">
      <c r="A462" s="21">
        <v>460</v>
      </c>
      <c r="B462" s="21" t="s">
        <v>2439</v>
      </c>
      <c r="C462" s="44"/>
      <c r="D462" s="44"/>
      <c r="E462" s="45">
        <v>10000</v>
      </c>
      <c r="F462" s="21" t="s">
        <v>2560</v>
      </c>
      <c r="G462" s="7"/>
    </row>
    <row r="463" spans="1:7" ht="15" thickBot="1">
      <c r="A463" s="21">
        <v>461</v>
      </c>
      <c r="B463" s="21" t="s">
        <v>2439</v>
      </c>
      <c r="C463" s="44"/>
      <c r="D463" s="44"/>
      <c r="E463" s="45">
        <v>12000</v>
      </c>
      <c r="F463" s="21" t="s">
        <v>2560</v>
      </c>
      <c r="G463" s="7"/>
    </row>
    <row r="464" spans="1:7" ht="15" thickBot="1">
      <c r="A464" s="21">
        <v>462</v>
      </c>
      <c r="B464" s="21" t="s">
        <v>2439</v>
      </c>
      <c r="C464" s="44"/>
      <c r="D464" s="44"/>
      <c r="E464" s="45">
        <v>15000</v>
      </c>
      <c r="F464" s="21" t="s">
        <v>2560</v>
      </c>
      <c r="G464" s="7"/>
    </row>
    <row r="465" spans="1:7" ht="15" thickBot="1">
      <c r="A465" s="21">
        <v>463</v>
      </c>
      <c r="B465" s="21" t="s">
        <v>2439</v>
      </c>
      <c r="C465" s="44"/>
      <c r="D465" s="44"/>
      <c r="E465" s="45">
        <v>30000</v>
      </c>
      <c r="F465" s="21" t="s">
        <v>2560</v>
      </c>
      <c r="G465" s="7"/>
    </row>
    <row r="466" spans="1:7" ht="15" thickBot="1">
      <c r="A466" s="21">
        <v>464</v>
      </c>
      <c r="B466" s="21" t="s">
        <v>2439</v>
      </c>
      <c r="C466" s="44"/>
      <c r="D466" s="44"/>
      <c r="E466" s="45">
        <v>30000</v>
      </c>
      <c r="F466" s="21" t="s">
        <v>2560</v>
      </c>
      <c r="G466" s="7"/>
    </row>
    <row r="467" spans="1:7" ht="15" thickBot="1">
      <c r="A467" s="21">
        <v>465</v>
      </c>
      <c r="B467" s="21" t="s">
        <v>2440</v>
      </c>
      <c r="C467" s="44"/>
      <c r="D467" s="44"/>
      <c r="E467" s="45">
        <v>100000</v>
      </c>
      <c r="F467" s="21" t="s">
        <v>2560</v>
      </c>
      <c r="G467" s="7"/>
    </row>
    <row r="468" spans="1:7" ht="15" thickBot="1">
      <c r="A468" s="21">
        <v>466</v>
      </c>
      <c r="B468" s="21" t="s">
        <v>2440</v>
      </c>
      <c r="C468" s="44"/>
      <c r="D468" s="44"/>
      <c r="E468" s="45">
        <v>50000</v>
      </c>
      <c r="F468" s="21" t="s">
        <v>2560</v>
      </c>
      <c r="G468" s="7"/>
    </row>
    <row r="469" spans="1:7" ht="15" thickBot="1">
      <c r="A469" s="21">
        <v>467</v>
      </c>
      <c r="B469" s="21" t="s">
        <v>2440</v>
      </c>
      <c r="C469" s="44"/>
      <c r="D469" s="44"/>
      <c r="E469" s="45">
        <v>20000</v>
      </c>
      <c r="F469" s="21" t="s">
        <v>2560</v>
      </c>
      <c r="G469" s="7"/>
    </row>
    <row r="470" spans="1:7" ht="15" thickBot="1">
      <c r="A470" s="21">
        <v>468</v>
      </c>
      <c r="B470" s="21" t="s">
        <v>755</v>
      </c>
      <c r="C470" s="44"/>
      <c r="D470" s="44"/>
      <c r="E470" s="45">
        <v>10000</v>
      </c>
      <c r="F470" s="21" t="s">
        <v>2561</v>
      </c>
      <c r="G470" s="7"/>
    </row>
    <row r="471" spans="1:7" ht="15" thickBot="1">
      <c r="A471" s="21">
        <v>469</v>
      </c>
      <c r="B471" s="21" t="s">
        <v>2441</v>
      </c>
      <c r="C471" s="44"/>
      <c r="D471" s="44"/>
      <c r="E471" s="45">
        <v>120000</v>
      </c>
      <c r="F471" s="21" t="s">
        <v>2562</v>
      </c>
      <c r="G471" s="7"/>
    </row>
    <row r="472" spans="1:7" ht="15" thickBot="1">
      <c r="A472" s="21">
        <v>470</v>
      </c>
      <c r="B472" s="21" t="s">
        <v>2442</v>
      </c>
      <c r="C472" s="44"/>
      <c r="D472" s="44"/>
      <c r="E472" s="45">
        <v>12000</v>
      </c>
      <c r="F472" s="21" t="s">
        <v>2562</v>
      </c>
      <c r="G472" s="7"/>
    </row>
    <row r="473" spans="1:7" ht="15" thickBot="1">
      <c r="A473" s="21">
        <v>471</v>
      </c>
      <c r="B473" s="21" t="s">
        <v>2442</v>
      </c>
      <c r="C473" s="44"/>
      <c r="D473" s="44"/>
      <c r="E473" s="45">
        <v>6000</v>
      </c>
      <c r="F473" s="21" t="s">
        <v>2562</v>
      </c>
      <c r="G473" s="7"/>
    </row>
    <row r="474" spans="1:7" ht="15" thickBot="1">
      <c r="A474" s="21">
        <v>472</v>
      </c>
      <c r="B474" s="21" t="s">
        <v>2443</v>
      </c>
      <c r="C474" s="44"/>
      <c r="D474" s="44"/>
      <c r="E474" s="45">
        <v>30000</v>
      </c>
      <c r="F474" s="21" t="s">
        <v>2562</v>
      </c>
      <c r="G474" s="7"/>
    </row>
    <row r="475" spans="1:7" ht="15" thickBot="1">
      <c r="A475" s="21">
        <v>473</v>
      </c>
      <c r="B475" s="21" t="s">
        <v>2443</v>
      </c>
      <c r="C475" s="44"/>
      <c r="D475" s="44"/>
      <c r="E475" s="45">
        <v>200000</v>
      </c>
      <c r="F475" s="21" t="s">
        <v>2562</v>
      </c>
      <c r="G475" s="7"/>
    </row>
    <row r="476" spans="1:7" ht="15" thickBot="1">
      <c r="A476" s="21">
        <v>474</v>
      </c>
      <c r="B476" s="21" t="s">
        <v>2443</v>
      </c>
      <c r="C476" s="44"/>
      <c r="D476" s="44"/>
      <c r="E476" s="45">
        <v>100000</v>
      </c>
      <c r="F476" s="21" t="s">
        <v>2562</v>
      </c>
      <c r="G476" s="7"/>
    </row>
    <row r="477" spans="1:7" ht="15" thickBot="1">
      <c r="A477" s="21">
        <v>475</v>
      </c>
      <c r="B477" s="21" t="s">
        <v>2444</v>
      </c>
      <c r="C477" s="44"/>
      <c r="D477" s="44"/>
      <c r="E477" s="45">
        <v>100000</v>
      </c>
      <c r="F477" s="21" t="s">
        <v>2562</v>
      </c>
      <c r="G477" s="7"/>
    </row>
    <row r="478" spans="1:7" ht="15" thickBot="1">
      <c r="A478" s="21">
        <v>476</v>
      </c>
      <c r="B478" s="21" t="s">
        <v>2445</v>
      </c>
      <c r="C478" s="44"/>
      <c r="D478" s="44"/>
      <c r="E478" s="45">
        <v>6000</v>
      </c>
      <c r="F478" s="21" t="s">
        <v>2562</v>
      </c>
      <c r="G478" s="7"/>
    </row>
    <row r="479" spans="1:7" ht="15" thickBot="1">
      <c r="A479" s="21">
        <v>477</v>
      </c>
      <c r="B479" s="21" t="s">
        <v>2445</v>
      </c>
      <c r="C479" s="44"/>
      <c r="D479" s="44"/>
      <c r="E479" s="45">
        <v>100000</v>
      </c>
      <c r="F479" s="21" t="s">
        <v>2562</v>
      </c>
      <c r="G479" s="7"/>
    </row>
    <row r="480" spans="1:7" ht="15" thickBot="1">
      <c r="A480" s="21">
        <v>478</v>
      </c>
      <c r="B480" s="21" t="s">
        <v>2445</v>
      </c>
      <c r="C480" s="44"/>
      <c r="D480" s="44"/>
      <c r="E480" s="45">
        <v>55000</v>
      </c>
      <c r="F480" s="21" t="s">
        <v>2562</v>
      </c>
      <c r="G480" s="7"/>
    </row>
    <row r="481" spans="1:7" ht="15" thickBot="1">
      <c r="A481" s="21">
        <v>479</v>
      </c>
      <c r="B481" s="21" t="s">
        <v>2446</v>
      </c>
      <c r="C481" s="44"/>
      <c r="D481" s="44"/>
      <c r="E481" s="45">
        <v>100000</v>
      </c>
      <c r="F481" s="21" t="s">
        <v>2562</v>
      </c>
      <c r="G481" s="7"/>
    </row>
    <row r="482" spans="1:7" ht="15" thickBot="1">
      <c r="A482" s="21">
        <v>480</v>
      </c>
      <c r="B482" s="21" t="s">
        <v>2446</v>
      </c>
      <c r="C482" s="44"/>
      <c r="D482" s="44"/>
      <c r="E482" s="45">
        <v>60000</v>
      </c>
      <c r="F482" s="21" t="s">
        <v>2562</v>
      </c>
      <c r="G482" s="7"/>
    </row>
    <row r="483" spans="1:7" ht="15" thickBot="1">
      <c r="A483" s="21">
        <v>481</v>
      </c>
      <c r="B483" s="21" t="s">
        <v>2446</v>
      </c>
      <c r="C483" s="44"/>
      <c r="D483" s="44"/>
      <c r="E483" s="45">
        <v>260000</v>
      </c>
      <c r="F483" s="21" t="s">
        <v>2562</v>
      </c>
      <c r="G483" s="7"/>
    </row>
    <row r="484" spans="1:7" ht="15" thickBot="1">
      <c r="A484" s="21">
        <v>482</v>
      </c>
      <c r="B484" s="21" t="s">
        <v>828</v>
      </c>
      <c r="C484" s="44"/>
      <c r="D484" s="44"/>
      <c r="E484" s="45">
        <v>310000</v>
      </c>
      <c r="F484" s="21" t="s">
        <v>2562</v>
      </c>
      <c r="G484" s="7"/>
    </row>
    <row r="485" spans="1:7" ht="15" thickBot="1">
      <c r="A485" s="21">
        <v>483</v>
      </c>
      <c r="B485" s="21" t="s">
        <v>828</v>
      </c>
      <c r="C485" s="44"/>
      <c r="D485" s="44"/>
      <c r="E485" s="45">
        <v>170000</v>
      </c>
      <c r="F485" s="21" t="s">
        <v>2562</v>
      </c>
      <c r="G485" s="7"/>
    </row>
    <row r="486" spans="1:7" ht="15" thickBot="1">
      <c r="A486" s="21">
        <v>484</v>
      </c>
      <c r="B486" s="21" t="s">
        <v>828</v>
      </c>
      <c r="C486" s="44"/>
      <c r="D486" s="44"/>
      <c r="E486" s="45">
        <v>50000</v>
      </c>
      <c r="F486" s="21" t="s">
        <v>2562</v>
      </c>
      <c r="G486" s="7"/>
    </row>
    <row r="487" spans="1:7" ht="15" thickBot="1">
      <c r="A487" s="21">
        <v>485</v>
      </c>
      <c r="B487" s="21" t="s">
        <v>2447</v>
      </c>
      <c r="C487" s="44"/>
      <c r="D487" s="44"/>
      <c r="E487" s="45">
        <v>160000</v>
      </c>
      <c r="F487" s="21" t="s">
        <v>2562</v>
      </c>
      <c r="G487" s="7"/>
    </row>
    <row r="488" spans="1:7" ht="15" thickBot="1">
      <c r="A488" s="21">
        <v>486</v>
      </c>
      <c r="B488" s="21" t="s">
        <v>2447</v>
      </c>
      <c r="C488" s="44"/>
      <c r="D488" s="44"/>
      <c r="E488" s="45">
        <v>50000</v>
      </c>
      <c r="F488" s="21" t="s">
        <v>2562</v>
      </c>
      <c r="G488" s="7"/>
    </row>
    <row r="489" spans="1:7" ht="15" thickBot="1">
      <c r="A489" s="21">
        <v>487</v>
      </c>
      <c r="B489" s="21" t="s">
        <v>2447</v>
      </c>
      <c r="C489" s="44"/>
      <c r="D489" s="44"/>
      <c r="E489" s="45">
        <v>50000</v>
      </c>
      <c r="F489" s="21" t="s">
        <v>2562</v>
      </c>
      <c r="G489" s="7"/>
    </row>
    <row r="490" spans="1:7" ht="15" thickBot="1">
      <c r="A490" s="21">
        <v>488</v>
      </c>
      <c r="B490" s="21" t="s">
        <v>2447</v>
      </c>
      <c r="C490" s="44"/>
      <c r="D490" s="44"/>
      <c r="E490" s="45">
        <v>10000</v>
      </c>
      <c r="F490" s="21" t="s">
        <v>2562</v>
      </c>
      <c r="G490" s="7"/>
    </row>
    <row r="491" spans="1:7" ht="15" thickBot="1">
      <c r="A491" s="21">
        <v>489</v>
      </c>
      <c r="B491" s="21" t="s">
        <v>2448</v>
      </c>
      <c r="C491" s="44"/>
      <c r="D491" s="44"/>
      <c r="E491" s="45">
        <v>20000</v>
      </c>
      <c r="F491" s="21" t="s">
        <v>2562</v>
      </c>
      <c r="G491" s="7"/>
    </row>
    <row r="492" spans="1:7" ht="15" thickBot="1">
      <c r="A492" s="21">
        <v>490</v>
      </c>
      <c r="B492" s="21" t="s">
        <v>2448</v>
      </c>
      <c r="C492" s="44"/>
      <c r="D492" s="44"/>
      <c r="E492" s="45">
        <v>500000</v>
      </c>
      <c r="F492" s="21" t="s">
        <v>2562</v>
      </c>
      <c r="G492" s="7"/>
    </row>
    <row r="493" spans="1:7" ht="15" thickBot="1">
      <c r="A493" s="21">
        <v>491</v>
      </c>
      <c r="B493" s="21" t="s">
        <v>2448</v>
      </c>
      <c r="C493" s="44"/>
      <c r="D493" s="44"/>
      <c r="E493" s="45">
        <v>240000</v>
      </c>
      <c r="F493" s="21" t="s">
        <v>2562</v>
      </c>
      <c r="G493" s="7"/>
    </row>
    <row r="494" spans="1:7" ht="15" thickBot="1">
      <c r="A494" s="21">
        <v>492</v>
      </c>
      <c r="B494" s="21" t="s">
        <v>2448</v>
      </c>
      <c r="C494" s="44"/>
      <c r="D494" s="44"/>
      <c r="E494" s="45">
        <v>500000</v>
      </c>
      <c r="F494" s="21" t="s">
        <v>2562</v>
      </c>
      <c r="G494" s="7"/>
    </row>
    <row r="495" spans="1:7" ht="15" thickBot="1">
      <c r="A495" s="21">
        <v>493</v>
      </c>
      <c r="B495" s="21" t="s">
        <v>2448</v>
      </c>
      <c r="C495" s="44"/>
      <c r="D495" s="44"/>
      <c r="E495" s="45">
        <v>15000</v>
      </c>
      <c r="F495" s="21" t="s">
        <v>2562</v>
      </c>
      <c r="G495" s="7"/>
    </row>
    <row r="496" spans="1:7" ht="15" thickBot="1">
      <c r="A496" s="21">
        <v>494</v>
      </c>
      <c r="B496" s="21" t="s">
        <v>2448</v>
      </c>
      <c r="C496" s="44"/>
      <c r="D496" s="44"/>
      <c r="E496" s="45">
        <v>10000</v>
      </c>
      <c r="F496" s="21" t="s">
        <v>2562</v>
      </c>
      <c r="G496" s="7"/>
    </row>
    <row r="497" spans="1:7" ht="15" thickBot="1">
      <c r="A497" s="21">
        <v>495</v>
      </c>
      <c r="B497" s="21" t="s">
        <v>2448</v>
      </c>
      <c r="C497" s="44"/>
      <c r="D497" s="44"/>
      <c r="E497" s="45">
        <v>200000</v>
      </c>
      <c r="F497" s="21" t="s">
        <v>2562</v>
      </c>
      <c r="G497" s="7"/>
    </row>
    <row r="498" spans="1:7" ht="15" thickBot="1">
      <c r="A498" s="21">
        <v>496</v>
      </c>
      <c r="B498" s="21" t="s">
        <v>2448</v>
      </c>
      <c r="C498" s="44"/>
      <c r="D498" s="44"/>
      <c r="E498" s="45">
        <v>10000</v>
      </c>
      <c r="F498" s="21" t="s">
        <v>2562</v>
      </c>
      <c r="G498" s="7"/>
    </row>
    <row r="499" spans="1:7" ht="15" thickBot="1">
      <c r="A499" s="21">
        <v>497</v>
      </c>
      <c r="B499" s="21" t="s">
        <v>2449</v>
      </c>
      <c r="C499" s="44"/>
      <c r="D499" s="44"/>
      <c r="E499" s="45">
        <v>200000</v>
      </c>
      <c r="F499" s="21" t="s">
        <v>2562</v>
      </c>
      <c r="G499" s="7"/>
    </row>
    <row r="500" spans="1:7" ht="15" thickBot="1">
      <c r="A500" s="21">
        <v>498</v>
      </c>
      <c r="B500" s="21" t="s">
        <v>2449</v>
      </c>
      <c r="C500" s="44"/>
      <c r="D500" s="44"/>
      <c r="E500" s="45">
        <v>150000</v>
      </c>
      <c r="F500" s="21" t="s">
        <v>2562</v>
      </c>
      <c r="G500" s="7"/>
    </row>
    <row r="501" spans="1:7" ht="15" thickBot="1">
      <c r="A501" s="21">
        <v>499</v>
      </c>
      <c r="B501" s="21" t="s">
        <v>756</v>
      </c>
      <c r="C501" s="44"/>
      <c r="D501" s="44"/>
      <c r="E501" s="45">
        <v>20000</v>
      </c>
      <c r="F501" s="21" t="s">
        <v>2562</v>
      </c>
      <c r="G501" s="7"/>
    </row>
    <row r="502" spans="1:7" ht="15" thickBot="1">
      <c r="A502" s="21">
        <v>500</v>
      </c>
      <c r="B502" s="21" t="s">
        <v>829</v>
      </c>
      <c r="C502" s="44"/>
      <c r="D502" s="44"/>
      <c r="E502" s="45">
        <v>50000</v>
      </c>
      <c r="F502" s="21" t="s">
        <v>2562</v>
      </c>
      <c r="G502" s="7"/>
    </row>
    <row r="503" spans="1:7" ht="15" thickBot="1">
      <c r="A503" s="21">
        <v>501</v>
      </c>
      <c r="B503" s="21" t="s">
        <v>829</v>
      </c>
      <c r="C503" s="44"/>
      <c r="D503" s="44"/>
      <c r="E503" s="45">
        <v>30000</v>
      </c>
      <c r="F503" s="21" t="s">
        <v>2562</v>
      </c>
      <c r="G503" s="7"/>
    </row>
    <row r="504" spans="1:7" ht="15" thickBot="1">
      <c r="A504" s="21">
        <v>502</v>
      </c>
      <c r="B504" s="21" t="s">
        <v>829</v>
      </c>
      <c r="C504" s="44"/>
      <c r="D504" s="44"/>
      <c r="E504" s="45">
        <v>6000</v>
      </c>
      <c r="F504" s="21" t="s">
        <v>2562</v>
      </c>
      <c r="G504" s="7"/>
    </row>
    <row r="505" spans="1:7" ht="15" thickBot="1">
      <c r="A505" s="21">
        <v>503</v>
      </c>
      <c r="B505" s="21" t="s">
        <v>829</v>
      </c>
      <c r="C505" s="44"/>
      <c r="D505" s="44"/>
      <c r="E505" s="45">
        <v>15000</v>
      </c>
      <c r="F505" s="21" t="s">
        <v>2562</v>
      </c>
      <c r="G505" s="7"/>
    </row>
    <row r="506" spans="1:7" ht="15" thickBot="1">
      <c r="A506" s="21">
        <v>504</v>
      </c>
      <c r="B506" s="21" t="s">
        <v>2450</v>
      </c>
      <c r="C506" s="44"/>
      <c r="D506" s="44"/>
      <c r="E506" s="45">
        <v>6000</v>
      </c>
      <c r="F506" s="21" t="s">
        <v>2562</v>
      </c>
      <c r="G506" s="7"/>
    </row>
    <row r="507" spans="1:7" ht="15" thickBot="1">
      <c r="A507" s="21">
        <v>505</v>
      </c>
      <c r="B507" s="21" t="s">
        <v>2451</v>
      </c>
      <c r="C507" s="44"/>
      <c r="D507" s="44"/>
      <c r="E507" s="45">
        <v>30000</v>
      </c>
      <c r="F507" s="21" t="s">
        <v>2562</v>
      </c>
      <c r="G507" s="7"/>
    </row>
    <row r="508" spans="1:7" ht="15" thickBot="1">
      <c r="A508" s="21">
        <v>506</v>
      </c>
      <c r="B508" s="21" t="s">
        <v>2451</v>
      </c>
      <c r="C508" s="44"/>
      <c r="D508" s="44"/>
      <c r="E508" s="45">
        <v>30000</v>
      </c>
      <c r="F508" s="21" t="s">
        <v>2562</v>
      </c>
      <c r="G508" s="7"/>
    </row>
    <row r="509" spans="1:7" ht="15" thickBot="1">
      <c r="A509" s="21">
        <v>507</v>
      </c>
      <c r="B509" s="21" t="s">
        <v>2451</v>
      </c>
      <c r="C509" s="44"/>
      <c r="D509" s="44"/>
      <c r="E509" s="45">
        <v>100000</v>
      </c>
      <c r="F509" s="21" t="s">
        <v>2562</v>
      </c>
      <c r="G509" s="7"/>
    </row>
    <row r="510" spans="1:7" ht="100.5" thickBot="1">
      <c r="A510" s="21">
        <v>508</v>
      </c>
      <c r="B510" s="21" t="s">
        <v>757</v>
      </c>
      <c r="C510" s="44"/>
      <c r="D510" s="44"/>
      <c r="E510" s="169">
        <v>14000</v>
      </c>
      <c r="F510" s="21" t="s">
        <v>2563</v>
      </c>
      <c r="G510" s="7" t="s">
        <v>9008</v>
      </c>
    </row>
    <row r="511" spans="1:7" ht="15" thickBot="1">
      <c r="A511" s="21">
        <v>509</v>
      </c>
      <c r="B511" s="21" t="s">
        <v>758</v>
      </c>
      <c r="C511" s="44"/>
      <c r="D511" s="44"/>
      <c r="E511" s="45">
        <v>10000</v>
      </c>
      <c r="F511" s="21" t="s">
        <v>2564</v>
      </c>
      <c r="G511" s="7"/>
    </row>
    <row r="512" spans="1:7" ht="15" thickBot="1">
      <c r="A512" s="21">
        <v>510</v>
      </c>
      <c r="B512" s="21" t="s">
        <v>758</v>
      </c>
      <c r="C512" s="44"/>
      <c r="D512" s="44"/>
      <c r="E512" s="45">
        <v>12000</v>
      </c>
      <c r="F512" s="21" t="s">
        <v>2564</v>
      </c>
      <c r="G512" s="7"/>
    </row>
    <row r="513" spans="1:7" ht="15" thickBot="1">
      <c r="A513" s="21">
        <v>511</v>
      </c>
      <c r="B513" s="21" t="s">
        <v>758</v>
      </c>
      <c r="C513" s="44"/>
      <c r="D513" s="44"/>
      <c r="E513" s="45">
        <v>12000</v>
      </c>
      <c r="F513" s="21" t="s">
        <v>2564</v>
      </c>
      <c r="G513" s="7"/>
    </row>
    <row r="514" spans="1:7" ht="15" thickBot="1">
      <c r="A514" s="21">
        <v>512</v>
      </c>
      <c r="B514" s="21" t="s">
        <v>758</v>
      </c>
      <c r="C514" s="44"/>
      <c r="D514" s="44"/>
      <c r="E514" s="45">
        <v>30000</v>
      </c>
      <c r="F514" s="21" t="s">
        <v>2564</v>
      </c>
      <c r="G514" s="7"/>
    </row>
    <row r="515" spans="1:7" ht="15" thickBot="1">
      <c r="A515" s="21">
        <v>513</v>
      </c>
      <c r="B515" s="21" t="s">
        <v>759</v>
      </c>
      <c r="C515" s="44"/>
      <c r="D515" s="44"/>
      <c r="E515" s="45">
        <v>123000</v>
      </c>
      <c r="F515" s="21" t="s">
        <v>2564</v>
      </c>
      <c r="G515" s="7"/>
    </row>
    <row r="516" spans="1:7" ht="15" thickBot="1">
      <c r="A516" s="21">
        <v>514</v>
      </c>
      <c r="B516" s="21" t="s">
        <v>759</v>
      </c>
      <c r="C516" s="44"/>
      <c r="D516" s="44"/>
      <c r="E516" s="45">
        <v>5000</v>
      </c>
      <c r="F516" s="21" t="s">
        <v>2564</v>
      </c>
      <c r="G516" s="7"/>
    </row>
    <row r="517" spans="1:7" ht="15" thickBot="1">
      <c r="A517" s="21">
        <v>515</v>
      </c>
      <c r="B517" s="21" t="s">
        <v>759</v>
      </c>
      <c r="C517" s="44"/>
      <c r="D517" s="44"/>
      <c r="E517" s="45">
        <v>50000</v>
      </c>
      <c r="F517" s="21" t="s">
        <v>2564</v>
      </c>
      <c r="G517" s="7"/>
    </row>
    <row r="518" spans="1:7" ht="15" thickBot="1">
      <c r="A518" s="21">
        <v>516</v>
      </c>
      <c r="B518" s="21" t="s">
        <v>2452</v>
      </c>
      <c r="C518" s="44"/>
      <c r="D518" s="44"/>
      <c r="E518" s="45">
        <v>125000</v>
      </c>
      <c r="F518" s="21" t="s">
        <v>2564</v>
      </c>
      <c r="G518" s="7"/>
    </row>
    <row r="519" spans="1:7" ht="15" thickBot="1">
      <c r="A519" s="21">
        <v>517</v>
      </c>
      <c r="B519" s="21" t="s">
        <v>2452</v>
      </c>
      <c r="C519" s="44"/>
      <c r="D519" s="44"/>
      <c r="E519" s="45">
        <v>40000</v>
      </c>
      <c r="F519" s="21" t="s">
        <v>2564</v>
      </c>
      <c r="G519" s="7"/>
    </row>
    <row r="520" spans="1:7" ht="15" thickBot="1">
      <c r="A520" s="21">
        <v>518</v>
      </c>
      <c r="B520" s="21" t="s">
        <v>2452</v>
      </c>
      <c r="C520" s="44"/>
      <c r="D520" s="44"/>
      <c r="E520" s="45">
        <v>20000</v>
      </c>
      <c r="F520" s="21" t="s">
        <v>2564</v>
      </c>
      <c r="G520" s="7"/>
    </row>
    <row r="521" spans="1:7" ht="15" thickBot="1">
      <c r="A521" s="21">
        <v>519</v>
      </c>
      <c r="B521" s="21" t="s">
        <v>2452</v>
      </c>
      <c r="C521" s="44"/>
      <c r="D521" s="44"/>
      <c r="E521" s="45">
        <v>9000</v>
      </c>
      <c r="F521" s="21" t="s">
        <v>2564</v>
      </c>
      <c r="G521" s="7"/>
    </row>
    <row r="522" spans="1:7" ht="15" thickBot="1">
      <c r="A522" s="21">
        <v>520</v>
      </c>
      <c r="B522" s="21" t="s">
        <v>2452</v>
      </c>
      <c r="C522" s="44"/>
      <c r="D522" s="44"/>
      <c r="E522" s="45">
        <v>12000</v>
      </c>
      <c r="F522" s="21" t="s">
        <v>2564</v>
      </c>
      <c r="G522" s="7"/>
    </row>
    <row r="523" spans="1:7" ht="15" thickBot="1">
      <c r="A523" s="21">
        <v>521</v>
      </c>
      <c r="B523" s="21" t="s">
        <v>2453</v>
      </c>
      <c r="C523" s="44"/>
      <c r="D523" s="44"/>
      <c r="E523" s="45">
        <v>60000</v>
      </c>
      <c r="F523" s="21" t="s">
        <v>2564</v>
      </c>
      <c r="G523" s="7"/>
    </row>
    <row r="524" spans="1:7" ht="15" thickBot="1">
      <c r="A524" s="21">
        <v>522</v>
      </c>
      <c r="B524" s="21" t="s">
        <v>2453</v>
      </c>
      <c r="C524" s="44"/>
      <c r="D524" s="44"/>
      <c r="E524" s="45">
        <v>40000</v>
      </c>
      <c r="F524" s="21" t="s">
        <v>2564</v>
      </c>
      <c r="G524" s="7"/>
    </row>
    <row r="525" spans="1:7" ht="15" thickBot="1">
      <c r="A525" s="21">
        <v>523</v>
      </c>
      <c r="B525" s="21" t="s">
        <v>837</v>
      </c>
      <c r="C525" s="44"/>
      <c r="D525" s="44"/>
      <c r="E525" s="45">
        <v>160000</v>
      </c>
      <c r="F525" s="21" t="s">
        <v>2564</v>
      </c>
      <c r="G525" s="7"/>
    </row>
    <row r="526" spans="1:7" ht="15" thickBot="1">
      <c r="A526" s="21">
        <v>524</v>
      </c>
      <c r="B526" s="21" t="s">
        <v>837</v>
      </c>
      <c r="C526" s="44"/>
      <c r="D526" s="44"/>
      <c r="E526" s="45">
        <v>24000</v>
      </c>
      <c r="F526" s="21" t="s">
        <v>2564</v>
      </c>
      <c r="G526" s="7"/>
    </row>
    <row r="527" spans="1:7" ht="15" thickBot="1">
      <c r="A527" s="21">
        <v>525</v>
      </c>
      <c r="B527" s="21" t="s">
        <v>837</v>
      </c>
      <c r="C527" s="44"/>
      <c r="D527" s="44"/>
      <c r="E527" s="45">
        <v>18000</v>
      </c>
      <c r="F527" s="21" t="s">
        <v>2564</v>
      </c>
      <c r="G527" s="7"/>
    </row>
    <row r="528" spans="1:7" ht="15" thickBot="1">
      <c r="A528" s="21">
        <v>526</v>
      </c>
      <c r="B528" s="21" t="s">
        <v>837</v>
      </c>
      <c r="C528" s="44"/>
      <c r="D528" s="44"/>
      <c r="E528" s="45">
        <v>40000</v>
      </c>
      <c r="F528" s="21" t="s">
        <v>2564</v>
      </c>
      <c r="G528" s="7"/>
    </row>
    <row r="529" spans="1:7" ht="15" thickBot="1">
      <c r="A529" s="21">
        <v>527</v>
      </c>
      <c r="B529" s="21" t="s">
        <v>837</v>
      </c>
      <c r="C529" s="44"/>
      <c r="D529" s="44"/>
      <c r="E529" s="45">
        <v>30000</v>
      </c>
      <c r="F529" s="21" t="s">
        <v>2564</v>
      </c>
      <c r="G529" s="7"/>
    </row>
    <row r="530" spans="1:7" ht="15" thickBot="1">
      <c r="A530" s="21">
        <v>528</v>
      </c>
      <c r="B530" s="21" t="s">
        <v>837</v>
      </c>
      <c r="C530" s="44"/>
      <c r="D530" s="44"/>
      <c r="E530" s="45">
        <v>10000</v>
      </c>
      <c r="F530" s="21" t="s">
        <v>2564</v>
      </c>
      <c r="G530" s="7"/>
    </row>
    <row r="531" spans="1:7" ht="15" thickBot="1">
      <c r="A531" s="21">
        <v>529</v>
      </c>
      <c r="B531" s="21" t="s">
        <v>2454</v>
      </c>
      <c r="C531" s="44"/>
      <c r="D531" s="44"/>
      <c r="E531" s="45">
        <v>30000</v>
      </c>
      <c r="F531" s="21" t="s">
        <v>2564</v>
      </c>
      <c r="G531" s="7"/>
    </row>
    <row r="532" spans="1:7" ht="86.25" thickBot="1">
      <c r="A532" s="21">
        <v>530</v>
      </c>
      <c r="B532" s="21" t="s">
        <v>2454</v>
      </c>
      <c r="C532" s="44"/>
      <c r="D532" s="44"/>
      <c r="E532" s="169">
        <v>30000</v>
      </c>
      <c r="F532" s="21" t="s">
        <v>2564</v>
      </c>
      <c r="G532" s="7" t="s">
        <v>9009</v>
      </c>
    </row>
    <row r="533" spans="1:7" ht="15" thickBot="1">
      <c r="A533" s="21">
        <v>531</v>
      </c>
      <c r="B533" s="21" t="s">
        <v>2454</v>
      </c>
      <c r="C533" s="44"/>
      <c r="D533" s="44"/>
      <c r="E533" s="45">
        <v>50000</v>
      </c>
      <c r="F533" s="21" t="s">
        <v>2564</v>
      </c>
      <c r="G533" s="7"/>
    </row>
    <row r="534" spans="1:7" ht="15" thickBot="1">
      <c r="A534" s="21">
        <v>532</v>
      </c>
      <c r="B534" s="21" t="s">
        <v>2454</v>
      </c>
      <c r="C534" s="44"/>
      <c r="D534" s="44"/>
      <c r="E534" s="45">
        <v>140000</v>
      </c>
      <c r="F534" s="21" t="s">
        <v>2564</v>
      </c>
      <c r="G534" s="7"/>
    </row>
    <row r="535" spans="1:7" ht="15" thickBot="1">
      <c r="A535" s="21">
        <v>533</v>
      </c>
      <c r="B535" s="21" t="s">
        <v>855</v>
      </c>
      <c r="C535" s="44"/>
      <c r="D535" s="44"/>
      <c r="E535" s="45">
        <v>6000</v>
      </c>
      <c r="F535" s="21" t="s">
        <v>2564</v>
      </c>
      <c r="G535" s="7"/>
    </row>
    <row r="536" spans="1:7" ht="15" thickBot="1">
      <c r="A536" s="21">
        <v>534</v>
      </c>
      <c r="B536" s="21" t="s">
        <v>855</v>
      </c>
      <c r="C536" s="44"/>
      <c r="D536" s="44"/>
      <c r="E536" s="45">
        <v>80000</v>
      </c>
      <c r="F536" s="21" t="s">
        <v>2564</v>
      </c>
      <c r="G536" s="7"/>
    </row>
    <row r="537" spans="1:7" ht="15" thickBot="1">
      <c r="A537" s="21">
        <v>535</v>
      </c>
      <c r="B537" s="21" t="s">
        <v>855</v>
      </c>
      <c r="C537" s="44"/>
      <c r="D537" s="44"/>
      <c r="E537" s="45">
        <v>3000</v>
      </c>
      <c r="F537" s="21" t="s">
        <v>2564</v>
      </c>
      <c r="G537" s="7"/>
    </row>
    <row r="538" spans="1:7" ht="15" thickBot="1">
      <c r="A538" s="21">
        <v>536</v>
      </c>
      <c r="B538" s="21" t="s">
        <v>2455</v>
      </c>
      <c r="C538" s="44"/>
      <c r="D538" s="44"/>
      <c r="E538" s="45">
        <v>10000</v>
      </c>
      <c r="F538" s="21" t="s">
        <v>2564</v>
      </c>
      <c r="G538" s="7"/>
    </row>
    <row r="539" spans="1:7" ht="15" thickBot="1">
      <c r="A539" s="21">
        <v>537</v>
      </c>
      <c r="B539" s="21" t="s">
        <v>760</v>
      </c>
      <c r="C539" s="44"/>
      <c r="D539" s="44"/>
      <c r="E539" s="45">
        <v>90000</v>
      </c>
      <c r="F539" s="21" t="s">
        <v>2564</v>
      </c>
      <c r="G539" s="7"/>
    </row>
    <row r="540" spans="1:7" ht="15" thickBot="1">
      <c r="A540" s="21">
        <v>538</v>
      </c>
      <c r="B540" s="21" t="s">
        <v>2456</v>
      </c>
      <c r="C540" s="44"/>
      <c r="D540" s="44"/>
      <c r="E540" s="45">
        <v>10000</v>
      </c>
      <c r="F540" s="21" t="s">
        <v>2564</v>
      </c>
      <c r="G540" s="7"/>
    </row>
    <row r="541" spans="1:7" ht="15" thickBot="1">
      <c r="A541" s="21">
        <v>539</v>
      </c>
      <c r="B541" s="21" t="s">
        <v>2456</v>
      </c>
      <c r="C541" s="44"/>
      <c r="D541" s="44"/>
      <c r="E541" s="45">
        <v>10000</v>
      </c>
      <c r="F541" s="21" t="s">
        <v>2564</v>
      </c>
      <c r="G541" s="7"/>
    </row>
    <row r="542" spans="1:7" ht="15" thickBot="1">
      <c r="A542" s="21">
        <v>540</v>
      </c>
      <c r="B542" s="21" t="s">
        <v>2456</v>
      </c>
      <c r="C542" s="44"/>
      <c r="D542" s="44"/>
      <c r="E542" s="45">
        <v>12000</v>
      </c>
      <c r="F542" s="21" t="s">
        <v>2564</v>
      </c>
      <c r="G542" s="7"/>
    </row>
    <row r="543" spans="1:7" ht="15" thickBot="1">
      <c r="A543" s="21">
        <v>541</v>
      </c>
      <c r="B543" s="21" t="s">
        <v>2456</v>
      </c>
      <c r="C543" s="44"/>
      <c r="D543" s="44"/>
      <c r="E543" s="45">
        <v>15000</v>
      </c>
      <c r="F543" s="21" t="s">
        <v>2564</v>
      </c>
      <c r="G543" s="7"/>
    </row>
    <row r="544" spans="1:7" ht="15" thickBot="1">
      <c r="A544" s="21">
        <v>542</v>
      </c>
      <c r="B544" s="21" t="s">
        <v>2456</v>
      </c>
      <c r="C544" s="44"/>
      <c r="D544" s="44"/>
      <c r="E544" s="45">
        <v>30000</v>
      </c>
      <c r="F544" s="21" t="s">
        <v>2564</v>
      </c>
      <c r="G544" s="7"/>
    </row>
    <row r="545" spans="1:7" ht="15" thickBot="1">
      <c r="A545" s="21">
        <v>543</v>
      </c>
      <c r="B545" s="21" t="s">
        <v>2456</v>
      </c>
      <c r="C545" s="44"/>
      <c r="D545" s="44"/>
      <c r="E545" s="45">
        <v>30000</v>
      </c>
      <c r="F545" s="21" t="s">
        <v>2564</v>
      </c>
      <c r="G545" s="7"/>
    </row>
    <row r="546" spans="1:7" ht="15" thickBot="1">
      <c r="A546" s="21">
        <v>544</v>
      </c>
      <c r="B546" s="21" t="s">
        <v>761</v>
      </c>
      <c r="C546" s="44"/>
      <c r="D546" s="44"/>
      <c r="E546" s="45">
        <v>100000</v>
      </c>
      <c r="F546" s="21" t="s">
        <v>2564</v>
      </c>
      <c r="G546" s="7"/>
    </row>
    <row r="547" spans="1:7" ht="15" thickBot="1">
      <c r="A547" s="21">
        <v>545</v>
      </c>
      <c r="B547" s="21" t="s">
        <v>761</v>
      </c>
      <c r="C547" s="44"/>
      <c r="D547" s="44"/>
      <c r="E547" s="45">
        <v>50000</v>
      </c>
      <c r="F547" s="21" t="s">
        <v>2564</v>
      </c>
      <c r="G547" s="7"/>
    </row>
    <row r="548" spans="1:7" ht="15" thickBot="1">
      <c r="A548" s="21">
        <v>546</v>
      </c>
      <c r="B548" s="21" t="s">
        <v>761</v>
      </c>
      <c r="C548" s="44"/>
      <c r="D548" s="44"/>
      <c r="E548" s="45">
        <v>20000</v>
      </c>
      <c r="F548" s="21" t="s">
        <v>2564</v>
      </c>
      <c r="G548" s="7"/>
    </row>
    <row r="549" spans="1:7" ht="15" thickBot="1">
      <c r="A549" s="21">
        <v>547</v>
      </c>
      <c r="B549" s="21" t="s">
        <v>2457</v>
      </c>
      <c r="C549" s="44"/>
      <c r="D549" s="44"/>
      <c r="E549" s="45">
        <v>10000</v>
      </c>
      <c r="F549" s="21" t="s">
        <v>2564</v>
      </c>
      <c r="G549" s="7"/>
    </row>
    <row r="550" spans="1:7" ht="15" thickBot="1">
      <c r="A550" s="21">
        <v>548</v>
      </c>
      <c r="B550" s="21" t="s">
        <v>2457</v>
      </c>
      <c r="C550" s="44"/>
      <c r="D550" s="44"/>
      <c r="E550" s="45">
        <v>120000</v>
      </c>
      <c r="F550" s="21" t="s">
        <v>2564</v>
      </c>
      <c r="G550" s="7"/>
    </row>
    <row r="551" spans="1:7" ht="15" thickBot="1">
      <c r="A551" s="21">
        <v>549</v>
      </c>
      <c r="B551" s="21" t="s">
        <v>2458</v>
      </c>
      <c r="C551" s="44"/>
      <c r="D551" s="44"/>
      <c r="E551" s="45">
        <v>12000</v>
      </c>
      <c r="F551" s="21" t="s">
        <v>2564</v>
      </c>
      <c r="G551" s="7"/>
    </row>
    <row r="552" spans="1:7" ht="15" thickBot="1">
      <c r="A552" s="21">
        <v>550</v>
      </c>
      <c r="B552" s="21" t="s">
        <v>2459</v>
      </c>
      <c r="C552" s="44"/>
      <c r="D552" s="44"/>
      <c r="E552" s="45">
        <v>12000</v>
      </c>
      <c r="F552" s="21" t="s">
        <v>2564</v>
      </c>
      <c r="G552" s="7"/>
    </row>
    <row r="553" spans="1:7" ht="15" thickBot="1">
      <c r="A553" s="21">
        <v>551</v>
      </c>
      <c r="B553" s="21" t="s">
        <v>2459</v>
      </c>
      <c r="C553" s="44"/>
      <c r="D553" s="44"/>
      <c r="E553" s="45">
        <v>30000</v>
      </c>
      <c r="F553" s="21" t="s">
        <v>2564</v>
      </c>
      <c r="G553" s="7"/>
    </row>
    <row r="554" spans="1:7" ht="15" thickBot="1">
      <c r="A554" s="21">
        <v>552</v>
      </c>
      <c r="B554" s="21" t="s">
        <v>2459</v>
      </c>
      <c r="C554" s="44"/>
      <c r="D554" s="44"/>
      <c r="E554" s="45">
        <v>200000</v>
      </c>
      <c r="F554" s="21" t="s">
        <v>2564</v>
      </c>
      <c r="G554" s="7"/>
    </row>
    <row r="555" spans="1:7" ht="15" thickBot="1">
      <c r="A555" s="21">
        <v>553</v>
      </c>
      <c r="B555" s="21" t="s">
        <v>2459</v>
      </c>
      <c r="C555" s="44"/>
      <c r="D555" s="44"/>
      <c r="E555" s="45">
        <v>36000</v>
      </c>
      <c r="F555" s="21" t="s">
        <v>2564</v>
      </c>
      <c r="G555" s="7"/>
    </row>
    <row r="556" spans="1:7" ht="15" thickBot="1">
      <c r="A556" s="21">
        <v>554</v>
      </c>
      <c r="B556" s="21" t="s">
        <v>2459</v>
      </c>
      <c r="C556" s="44"/>
      <c r="D556" s="44"/>
      <c r="E556" s="45">
        <v>55000</v>
      </c>
      <c r="F556" s="21" t="s">
        <v>2564</v>
      </c>
      <c r="G556" s="7"/>
    </row>
    <row r="557" spans="1:7" ht="15" thickBot="1">
      <c r="A557" s="21">
        <v>555</v>
      </c>
      <c r="B557" s="21" t="s">
        <v>2460</v>
      </c>
      <c r="C557" s="44"/>
      <c r="D557" s="44"/>
      <c r="E557" s="45">
        <v>50000</v>
      </c>
      <c r="F557" s="21" t="s">
        <v>2565</v>
      </c>
      <c r="G557" s="7"/>
    </row>
    <row r="558" spans="1:7" ht="15" thickBot="1">
      <c r="A558" s="21">
        <v>556</v>
      </c>
      <c r="B558" s="21" t="s">
        <v>2461</v>
      </c>
      <c r="C558" s="44"/>
      <c r="D558" s="44"/>
      <c r="E558" s="45">
        <v>6000</v>
      </c>
      <c r="F558" s="21" t="s">
        <v>2566</v>
      </c>
      <c r="G558" s="7"/>
    </row>
    <row r="559" spans="1:7" ht="15" thickBot="1">
      <c r="A559" s="21">
        <v>557</v>
      </c>
      <c r="B559" s="21" t="s">
        <v>838</v>
      </c>
      <c r="C559" s="44"/>
      <c r="D559" s="44"/>
      <c r="E559" s="45">
        <v>30000</v>
      </c>
      <c r="F559" s="21" t="s">
        <v>2566</v>
      </c>
      <c r="G559" s="7"/>
    </row>
    <row r="560" spans="1:7" ht="15" thickBot="1">
      <c r="A560" s="21">
        <v>558</v>
      </c>
      <c r="B560" s="21" t="s">
        <v>838</v>
      </c>
      <c r="C560" s="44"/>
      <c r="D560" s="44"/>
      <c r="E560" s="45">
        <v>30000</v>
      </c>
      <c r="F560" s="21" t="s">
        <v>2566</v>
      </c>
      <c r="G560" s="7"/>
    </row>
    <row r="561" spans="1:7" ht="15" thickBot="1">
      <c r="A561" s="21">
        <v>559</v>
      </c>
      <c r="B561" s="21" t="s">
        <v>2462</v>
      </c>
      <c r="C561" s="44"/>
      <c r="D561" s="44"/>
      <c r="E561" s="45">
        <v>60000</v>
      </c>
      <c r="F561" s="21" t="s">
        <v>2566</v>
      </c>
      <c r="G561" s="7"/>
    </row>
    <row r="562" spans="1:7" ht="15" thickBot="1">
      <c r="A562" s="21">
        <v>560</v>
      </c>
      <c r="B562" s="21" t="s">
        <v>2462</v>
      </c>
      <c r="C562" s="44"/>
      <c r="D562" s="44"/>
      <c r="E562" s="45">
        <v>5000</v>
      </c>
      <c r="F562" s="21" t="s">
        <v>2566</v>
      </c>
      <c r="G562" s="7"/>
    </row>
    <row r="563" spans="1:7" ht="15" thickBot="1">
      <c r="A563" s="21">
        <v>561</v>
      </c>
      <c r="B563" s="21" t="s">
        <v>2462</v>
      </c>
      <c r="C563" s="44"/>
      <c r="D563" s="44"/>
      <c r="E563" s="45">
        <v>42000</v>
      </c>
      <c r="F563" s="21" t="s">
        <v>2566</v>
      </c>
      <c r="G563" s="7"/>
    </row>
    <row r="564" spans="1:7" ht="15" thickBot="1">
      <c r="A564" s="21">
        <v>562</v>
      </c>
      <c r="B564" s="21" t="s">
        <v>2462</v>
      </c>
      <c r="C564" s="44"/>
      <c r="D564" s="44"/>
      <c r="E564" s="45">
        <v>120000</v>
      </c>
      <c r="F564" s="21" t="s">
        <v>2566</v>
      </c>
      <c r="G564" s="7"/>
    </row>
    <row r="565" spans="1:7" ht="15" thickBot="1">
      <c r="A565" s="21">
        <v>563</v>
      </c>
      <c r="B565" s="21" t="s">
        <v>2462</v>
      </c>
      <c r="C565" s="44"/>
      <c r="D565" s="44"/>
      <c r="E565" s="45">
        <v>160000</v>
      </c>
      <c r="F565" s="21" t="s">
        <v>2566</v>
      </c>
      <c r="G565" s="7"/>
    </row>
    <row r="566" spans="1:7" ht="15" thickBot="1">
      <c r="A566" s="21">
        <v>564</v>
      </c>
      <c r="B566" s="21" t="s">
        <v>2462</v>
      </c>
      <c r="C566" s="44"/>
      <c r="D566" s="44"/>
      <c r="E566" s="45">
        <v>50000</v>
      </c>
      <c r="F566" s="21" t="s">
        <v>2566</v>
      </c>
      <c r="G566" s="7"/>
    </row>
    <row r="567" spans="1:7" ht="15" thickBot="1">
      <c r="A567" s="21">
        <v>565</v>
      </c>
      <c r="B567" s="21" t="s">
        <v>2462</v>
      </c>
      <c r="C567" s="44"/>
      <c r="D567" s="44"/>
      <c r="E567" s="45">
        <v>10000</v>
      </c>
      <c r="F567" s="21" t="s">
        <v>2566</v>
      </c>
      <c r="G567" s="7"/>
    </row>
    <row r="568" spans="1:7" ht="15" thickBot="1">
      <c r="A568" s="21">
        <v>566</v>
      </c>
      <c r="B568" s="21" t="s">
        <v>2463</v>
      </c>
      <c r="C568" s="44"/>
      <c r="D568" s="44"/>
      <c r="E568" s="45">
        <v>45455</v>
      </c>
      <c r="F568" s="21" t="s">
        <v>2566</v>
      </c>
      <c r="G568" s="7"/>
    </row>
    <row r="569" spans="1:7" ht="15" thickBot="1">
      <c r="A569" s="21">
        <v>567</v>
      </c>
      <c r="B569" s="21" t="s">
        <v>2464</v>
      </c>
      <c r="C569" s="44"/>
      <c r="D569" s="44"/>
      <c r="E569" s="45">
        <v>16000</v>
      </c>
      <c r="F569" s="21" t="s">
        <v>2566</v>
      </c>
      <c r="G569" s="7"/>
    </row>
    <row r="570" spans="1:7" ht="15" thickBot="1">
      <c r="A570" s="21">
        <v>568</v>
      </c>
      <c r="B570" s="21" t="s">
        <v>2464</v>
      </c>
      <c r="C570" s="44"/>
      <c r="D570" s="44"/>
      <c r="E570" s="45">
        <v>10000</v>
      </c>
      <c r="F570" s="21" t="s">
        <v>2566</v>
      </c>
      <c r="G570" s="7"/>
    </row>
    <row r="571" spans="1:7" ht="15" thickBot="1">
      <c r="A571" s="21">
        <v>569</v>
      </c>
      <c r="B571" s="21" t="s">
        <v>2465</v>
      </c>
      <c r="C571" s="44"/>
      <c r="D571" s="44"/>
      <c r="E571" s="45">
        <v>20000</v>
      </c>
      <c r="F571" s="21" t="s">
        <v>2566</v>
      </c>
      <c r="G571" s="7"/>
    </row>
    <row r="572" spans="1:7" ht="15" thickBot="1">
      <c r="A572" s="21">
        <v>570</v>
      </c>
      <c r="B572" s="21" t="s">
        <v>2465</v>
      </c>
      <c r="C572" s="44"/>
      <c r="D572" s="44"/>
      <c r="E572" s="45">
        <v>10000</v>
      </c>
      <c r="F572" s="21" t="s">
        <v>2566</v>
      </c>
      <c r="G572" s="7"/>
    </row>
    <row r="573" spans="1:7" ht="15" thickBot="1">
      <c r="A573" s="21">
        <v>571</v>
      </c>
      <c r="B573" s="21" t="s">
        <v>2465</v>
      </c>
      <c r="C573" s="44"/>
      <c r="D573" s="44"/>
      <c r="E573" s="45">
        <v>240000</v>
      </c>
      <c r="F573" s="21" t="s">
        <v>2566</v>
      </c>
      <c r="G573" s="7"/>
    </row>
    <row r="574" spans="1:7" ht="15" thickBot="1">
      <c r="A574" s="21">
        <v>572</v>
      </c>
      <c r="B574" s="21" t="s">
        <v>2465</v>
      </c>
      <c r="C574" s="44"/>
      <c r="D574" s="44"/>
      <c r="E574" s="45">
        <v>10000</v>
      </c>
      <c r="F574" s="21" t="s">
        <v>2566</v>
      </c>
      <c r="G574" s="7"/>
    </row>
    <row r="575" spans="1:7" ht="15" thickBot="1">
      <c r="A575" s="21">
        <v>573</v>
      </c>
      <c r="B575" s="21" t="s">
        <v>2465</v>
      </c>
      <c r="C575" s="44"/>
      <c r="D575" s="44"/>
      <c r="E575" s="45">
        <v>150000</v>
      </c>
      <c r="F575" s="21" t="s">
        <v>2566</v>
      </c>
      <c r="G575" s="7"/>
    </row>
    <row r="576" spans="1:7" ht="15" thickBot="1">
      <c r="A576" s="21">
        <v>574</v>
      </c>
      <c r="B576" s="21" t="s">
        <v>2465</v>
      </c>
      <c r="C576" s="44"/>
      <c r="D576" s="44"/>
      <c r="E576" s="45">
        <v>10000</v>
      </c>
      <c r="F576" s="21" t="s">
        <v>2566</v>
      </c>
      <c r="G576" s="7"/>
    </row>
    <row r="577" spans="1:7" ht="15" thickBot="1">
      <c r="A577" s="21">
        <v>575</v>
      </c>
      <c r="B577" s="21" t="s">
        <v>2465</v>
      </c>
      <c r="C577" s="44"/>
      <c r="D577" s="44"/>
      <c r="E577" s="45">
        <v>30000</v>
      </c>
      <c r="F577" s="21" t="s">
        <v>2566</v>
      </c>
      <c r="G577" s="7"/>
    </row>
    <row r="578" spans="1:7" ht="15" thickBot="1">
      <c r="A578" s="21">
        <v>576</v>
      </c>
      <c r="B578" s="21" t="s">
        <v>830</v>
      </c>
      <c r="C578" s="44"/>
      <c r="D578" s="44"/>
      <c r="E578" s="45">
        <v>8000</v>
      </c>
      <c r="F578" s="21" t="s">
        <v>2566</v>
      </c>
      <c r="G578" s="7"/>
    </row>
    <row r="579" spans="1:7" ht="15" thickBot="1">
      <c r="A579" s="21">
        <v>577</v>
      </c>
      <c r="B579" s="21" t="s">
        <v>830</v>
      </c>
      <c r="C579" s="44"/>
      <c r="D579" s="44"/>
      <c r="E579" s="45">
        <v>200000</v>
      </c>
      <c r="F579" s="21" t="s">
        <v>2566</v>
      </c>
      <c r="G579" s="7"/>
    </row>
    <row r="580" spans="1:7" ht="15" thickBot="1">
      <c r="A580" s="21">
        <v>578</v>
      </c>
      <c r="B580" s="21" t="s">
        <v>2466</v>
      </c>
      <c r="C580" s="44"/>
      <c r="D580" s="44"/>
      <c r="E580" s="45">
        <v>10000</v>
      </c>
      <c r="F580" s="21" t="s">
        <v>2566</v>
      </c>
      <c r="G580" s="7"/>
    </row>
    <row r="581" spans="1:7" ht="15" thickBot="1">
      <c r="A581" s="21">
        <v>579</v>
      </c>
      <c r="B581" s="21" t="s">
        <v>762</v>
      </c>
      <c r="C581" s="44"/>
      <c r="D581" s="44"/>
      <c r="E581" s="45">
        <v>10000</v>
      </c>
      <c r="F581" s="21" t="s">
        <v>2566</v>
      </c>
      <c r="G581" s="7"/>
    </row>
    <row r="582" spans="1:7" ht="15" thickBot="1">
      <c r="A582" s="21">
        <v>580</v>
      </c>
      <c r="B582" s="21" t="s">
        <v>762</v>
      </c>
      <c r="C582" s="44"/>
      <c r="D582" s="44"/>
      <c r="E582" s="45">
        <v>20000</v>
      </c>
      <c r="F582" s="21" t="s">
        <v>2566</v>
      </c>
      <c r="G582" s="7"/>
    </row>
    <row r="583" spans="1:7" ht="15" thickBot="1">
      <c r="A583" s="21">
        <v>581</v>
      </c>
      <c r="B583" s="21" t="s">
        <v>762</v>
      </c>
      <c r="C583" s="44"/>
      <c r="D583" s="44"/>
      <c r="E583" s="45">
        <v>20000</v>
      </c>
      <c r="F583" s="21" t="s">
        <v>2566</v>
      </c>
      <c r="G583" s="7"/>
    </row>
    <row r="584" spans="1:7" ht="15" thickBot="1">
      <c r="A584" s="21">
        <v>582</v>
      </c>
      <c r="B584" s="21" t="s">
        <v>839</v>
      </c>
      <c r="C584" s="44"/>
      <c r="D584" s="44"/>
      <c r="E584" s="45">
        <v>120000</v>
      </c>
      <c r="F584" s="21" t="s">
        <v>2566</v>
      </c>
      <c r="G584" s="7"/>
    </row>
    <row r="585" spans="1:7" ht="15" thickBot="1">
      <c r="A585" s="21">
        <v>583</v>
      </c>
      <c r="B585" s="21" t="s">
        <v>839</v>
      </c>
      <c r="C585" s="44"/>
      <c r="D585" s="44"/>
      <c r="E585" s="45">
        <v>50000</v>
      </c>
      <c r="F585" s="21" t="s">
        <v>2566</v>
      </c>
      <c r="G585" s="7"/>
    </row>
    <row r="586" spans="1:7" ht="15" thickBot="1">
      <c r="A586" s="21">
        <v>584</v>
      </c>
      <c r="B586" s="21" t="s">
        <v>839</v>
      </c>
      <c r="C586" s="44"/>
      <c r="D586" s="44"/>
      <c r="E586" s="45">
        <v>6000</v>
      </c>
      <c r="F586" s="21" t="s">
        <v>2566</v>
      </c>
      <c r="G586" s="7"/>
    </row>
    <row r="587" spans="1:7" ht="15" thickBot="1">
      <c r="A587" s="21">
        <v>585</v>
      </c>
      <c r="B587" s="21" t="s">
        <v>839</v>
      </c>
      <c r="C587" s="44"/>
      <c r="D587" s="44"/>
      <c r="E587" s="45">
        <v>10000</v>
      </c>
      <c r="F587" s="21" t="s">
        <v>2566</v>
      </c>
      <c r="G587" s="7"/>
    </row>
    <row r="588" spans="1:7" ht="15" thickBot="1">
      <c r="A588" s="21">
        <v>586</v>
      </c>
      <c r="B588" s="21" t="s">
        <v>2467</v>
      </c>
      <c r="C588" s="44"/>
      <c r="D588" s="44"/>
      <c r="E588" s="45">
        <v>460000</v>
      </c>
      <c r="F588" s="21" t="s">
        <v>2566</v>
      </c>
      <c r="G588" s="7"/>
    </row>
    <row r="589" spans="1:7" ht="15" thickBot="1">
      <c r="A589" s="21">
        <v>587</v>
      </c>
      <c r="B589" s="21" t="s">
        <v>2467</v>
      </c>
      <c r="C589" s="44"/>
      <c r="D589" s="44"/>
      <c r="E589" s="45">
        <v>30000</v>
      </c>
      <c r="F589" s="21" t="s">
        <v>2566</v>
      </c>
      <c r="G589" s="7"/>
    </row>
    <row r="590" spans="1:7" ht="15" thickBot="1">
      <c r="A590" s="21">
        <v>588</v>
      </c>
      <c r="B590" s="21" t="s">
        <v>2467</v>
      </c>
      <c r="C590" s="44"/>
      <c r="D590" s="44"/>
      <c r="E590" s="45">
        <v>30000</v>
      </c>
      <c r="F590" s="21" t="s">
        <v>2566</v>
      </c>
      <c r="G590" s="7"/>
    </row>
    <row r="591" spans="1:7" ht="15" thickBot="1">
      <c r="A591" s="21">
        <v>589</v>
      </c>
      <c r="B591" s="21" t="s">
        <v>2467</v>
      </c>
      <c r="C591" s="44"/>
      <c r="D591" s="44"/>
      <c r="E591" s="45">
        <v>10000</v>
      </c>
      <c r="F591" s="21" t="s">
        <v>2566</v>
      </c>
      <c r="G591" s="7"/>
    </row>
    <row r="592" spans="1:7" ht="15" thickBot="1">
      <c r="A592" s="21">
        <v>590</v>
      </c>
      <c r="B592" s="21" t="s">
        <v>791</v>
      </c>
      <c r="C592" s="44"/>
      <c r="D592" s="44"/>
      <c r="E592" s="45">
        <v>6000</v>
      </c>
      <c r="F592" s="21" t="s">
        <v>2566</v>
      </c>
      <c r="G592" s="7"/>
    </row>
    <row r="593" spans="1:7" ht="15" thickBot="1">
      <c r="A593" s="21">
        <v>591</v>
      </c>
      <c r="B593" s="21" t="s">
        <v>791</v>
      </c>
      <c r="C593" s="44"/>
      <c r="D593" s="44"/>
      <c r="E593" s="45">
        <v>10000</v>
      </c>
      <c r="F593" s="21" t="s">
        <v>2566</v>
      </c>
      <c r="G593" s="7"/>
    </row>
    <row r="594" spans="1:7" ht="86.25" thickBot="1">
      <c r="A594" s="21">
        <v>592</v>
      </c>
      <c r="B594" s="21" t="s">
        <v>791</v>
      </c>
      <c r="C594" s="44"/>
      <c r="D594" s="44"/>
      <c r="E594" s="169">
        <v>500000</v>
      </c>
      <c r="F594" s="21" t="s">
        <v>2566</v>
      </c>
      <c r="G594" s="7" t="s">
        <v>9010</v>
      </c>
    </row>
    <row r="595" spans="1:7" ht="15" thickBot="1">
      <c r="A595" s="21">
        <v>593</v>
      </c>
      <c r="B595" s="21" t="s">
        <v>791</v>
      </c>
      <c r="C595" s="44"/>
      <c r="D595" s="44"/>
      <c r="E595" s="45">
        <v>24000</v>
      </c>
      <c r="F595" s="21" t="s">
        <v>2566</v>
      </c>
      <c r="G595" s="7"/>
    </row>
    <row r="596" spans="1:7" ht="15" thickBot="1">
      <c r="A596" s="21">
        <v>594</v>
      </c>
      <c r="B596" s="21" t="s">
        <v>791</v>
      </c>
      <c r="C596" s="44"/>
      <c r="D596" s="44"/>
      <c r="E596" s="45">
        <v>200000</v>
      </c>
      <c r="F596" s="21" t="s">
        <v>2566</v>
      </c>
      <c r="G596" s="7"/>
    </row>
    <row r="597" spans="1:7" ht="15" thickBot="1">
      <c r="A597" s="21">
        <v>595</v>
      </c>
      <c r="B597" s="21" t="s">
        <v>856</v>
      </c>
      <c r="C597" s="44"/>
      <c r="D597" s="44"/>
      <c r="E597" s="45">
        <v>120000</v>
      </c>
      <c r="F597" s="21" t="s">
        <v>2567</v>
      </c>
      <c r="G597" s="7"/>
    </row>
    <row r="598" spans="1:7" ht="15" thickBot="1">
      <c r="A598" s="21">
        <v>596</v>
      </c>
      <c r="B598" s="21" t="s">
        <v>856</v>
      </c>
      <c r="C598" s="44"/>
      <c r="D598" s="44"/>
      <c r="E598" s="45">
        <v>100000</v>
      </c>
      <c r="F598" s="21" t="s">
        <v>2568</v>
      </c>
      <c r="G598" s="7"/>
    </row>
    <row r="599" spans="1:7" ht="15" thickBot="1">
      <c r="A599" s="21">
        <v>597</v>
      </c>
      <c r="B599" s="21" t="s">
        <v>763</v>
      </c>
      <c r="C599" s="44"/>
      <c r="D599" s="44"/>
      <c r="E599" s="45">
        <v>10000</v>
      </c>
      <c r="F599" s="21" t="s">
        <v>2568</v>
      </c>
      <c r="G599" s="7"/>
    </row>
    <row r="600" spans="1:7" ht="15" thickBot="1">
      <c r="A600" s="21">
        <v>598</v>
      </c>
      <c r="B600" s="21" t="s">
        <v>763</v>
      </c>
      <c r="C600" s="44"/>
      <c r="D600" s="44"/>
      <c r="E600" s="45">
        <v>3600</v>
      </c>
      <c r="F600" s="21" t="s">
        <v>2568</v>
      </c>
      <c r="G600" s="7"/>
    </row>
    <row r="601" spans="1:7" ht="15" thickBot="1">
      <c r="A601" s="21">
        <v>599</v>
      </c>
      <c r="B601" s="21" t="s">
        <v>763</v>
      </c>
      <c r="C601" s="44"/>
      <c r="D601" s="44"/>
      <c r="E601" s="45">
        <v>500000</v>
      </c>
      <c r="F601" s="21" t="s">
        <v>2568</v>
      </c>
      <c r="G601" s="7"/>
    </row>
    <row r="602" spans="1:7" ht="15" thickBot="1">
      <c r="A602" s="21">
        <v>600</v>
      </c>
      <c r="B602" s="21" t="s">
        <v>763</v>
      </c>
      <c r="C602" s="44"/>
      <c r="D602" s="44"/>
      <c r="E602" s="45">
        <v>14000</v>
      </c>
      <c r="F602" s="21" t="s">
        <v>2568</v>
      </c>
      <c r="G602" s="7"/>
    </row>
    <row r="603" spans="1:7" ht="15" thickBot="1">
      <c r="A603" s="21">
        <v>601</v>
      </c>
      <c r="B603" s="21" t="s">
        <v>764</v>
      </c>
      <c r="C603" s="44"/>
      <c r="D603" s="44"/>
      <c r="E603" s="45">
        <v>12000</v>
      </c>
      <c r="F603" s="21" t="s">
        <v>2568</v>
      </c>
      <c r="G603" s="7"/>
    </row>
    <row r="604" spans="1:7" ht="15" thickBot="1">
      <c r="A604" s="21">
        <v>602</v>
      </c>
      <c r="B604" s="21" t="s">
        <v>764</v>
      </c>
      <c r="C604" s="44"/>
      <c r="D604" s="44"/>
      <c r="E604" s="45">
        <v>10000</v>
      </c>
      <c r="F604" s="21" t="s">
        <v>2568</v>
      </c>
      <c r="G604" s="7"/>
    </row>
    <row r="605" spans="1:7" ht="15" thickBot="1">
      <c r="A605" s="21">
        <v>603</v>
      </c>
      <c r="B605" s="21" t="s">
        <v>765</v>
      </c>
      <c r="C605" s="44"/>
      <c r="D605" s="44"/>
      <c r="E605" s="45">
        <v>50000</v>
      </c>
      <c r="F605" s="21" t="s">
        <v>2568</v>
      </c>
      <c r="G605" s="7"/>
    </row>
    <row r="606" spans="1:7" ht="15" thickBot="1">
      <c r="A606" s="21">
        <v>604</v>
      </c>
      <c r="B606" s="21" t="s">
        <v>765</v>
      </c>
      <c r="C606" s="44"/>
      <c r="D606" s="44"/>
      <c r="E606" s="45">
        <v>30000</v>
      </c>
      <c r="F606" s="21" t="s">
        <v>2568</v>
      </c>
      <c r="G606" s="7"/>
    </row>
    <row r="607" spans="1:7" ht="15" thickBot="1">
      <c r="A607" s="21">
        <v>605</v>
      </c>
      <c r="B607" s="21" t="s">
        <v>765</v>
      </c>
      <c r="C607" s="44"/>
      <c r="D607" s="44"/>
      <c r="E607" s="45">
        <v>12000</v>
      </c>
      <c r="F607" s="21" t="s">
        <v>2568</v>
      </c>
      <c r="G607" s="7"/>
    </row>
    <row r="608" spans="1:7" ht="15" thickBot="1">
      <c r="A608" s="21">
        <v>606</v>
      </c>
      <c r="B608" s="21" t="s">
        <v>765</v>
      </c>
      <c r="C608" s="44"/>
      <c r="D608" s="44"/>
      <c r="E608" s="45">
        <v>5000</v>
      </c>
      <c r="F608" s="21" t="s">
        <v>2568</v>
      </c>
      <c r="G608" s="7"/>
    </row>
    <row r="609" spans="1:7" ht="15" thickBot="1">
      <c r="A609" s="21">
        <v>607</v>
      </c>
      <c r="B609" s="21" t="s">
        <v>2468</v>
      </c>
      <c r="C609" s="44"/>
      <c r="D609" s="44"/>
      <c r="E609" s="45">
        <v>20000</v>
      </c>
      <c r="F609" s="21" t="s">
        <v>2568</v>
      </c>
      <c r="G609" s="7"/>
    </row>
    <row r="610" spans="1:7" ht="15" thickBot="1">
      <c r="A610" s="21">
        <v>608</v>
      </c>
      <c r="B610" s="21" t="s">
        <v>2468</v>
      </c>
      <c r="C610" s="44"/>
      <c r="D610" s="44"/>
      <c r="E610" s="45">
        <v>40000</v>
      </c>
      <c r="F610" s="21" t="s">
        <v>2568</v>
      </c>
      <c r="G610" s="7"/>
    </row>
    <row r="611" spans="1:7" ht="15" thickBot="1">
      <c r="A611" s="21">
        <v>609</v>
      </c>
      <c r="B611" s="21" t="s">
        <v>831</v>
      </c>
      <c r="C611" s="44"/>
      <c r="D611" s="44"/>
      <c r="E611" s="45">
        <v>60000</v>
      </c>
      <c r="F611" s="21" t="s">
        <v>2568</v>
      </c>
      <c r="G611" s="7"/>
    </row>
    <row r="612" spans="1:7" ht="15" thickBot="1">
      <c r="A612" s="21">
        <v>610</v>
      </c>
      <c r="B612" s="21" t="s">
        <v>831</v>
      </c>
      <c r="C612" s="44"/>
      <c r="D612" s="44"/>
      <c r="E612" s="45">
        <v>40000</v>
      </c>
      <c r="F612" s="21" t="s">
        <v>2568</v>
      </c>
      <c r="G612" s="7"/>
    </row>
    <row r="613" spans="1:7" ht="15" thickBot="1">
      <c r="A613" s="21">
        <v>611</v>
      </c>
      <c r="B613" s="21" t="s">
        <v>831</v>
      </c>
      <c r="C613" s="44"/>
      <c r="D613" s="44"/>
      <c r="E613" s="45">
        <v>12000</v>
      </c>
      <c r="F613" s="21" t="s">
        <v>2568</v>
      </c>
      <c r="G613" s="7"/>
    </row>
    <row r="614" spans="1:7" ht="15" thickBot="1">
      <c r="A614" s="21">
        <v>612</v>
      </c>
      <c r="B614" s="21" t="s">
        <v>831</v>
      </c>
      <c r="C614" s="44"/>
      <c r="D614" s="44"/>
      <c r="E614" s="45">
        <v>9000</v>
      </c>
      <c r="F614" s="21" t="s">
        <v>2568</v>
      </c>
      <c r="G614" s="7"/>
    </row>
    <row r="615" spans="1:7" ht="15" thickBot="1">
      <c r="A615" s="21">
        <v>613</v>
      </c>
      <c r="B615" s="21" t="s">
        <v>831</v>
      </c>
      <c r="C615" s="44"/>
      <c r="D615" s="44"/>
      <c r="E615" s="45">
        <v>50000</v>
      </c>
      <c r="F615" s="21" t="s">
        <v>2568</v>
      </c>
      <c r="G615" s="7"/>
    </row>
    <row r="616" spans="1:7" ht="15" thickBot="1">
      <c r="A616" s="21">
        <v>614</v>
      </c>
      <c r="B616" s="21" t="s">
        <v>831</v>
      </c>
      <c r="C616" s="44"/>
      <c r="D616" s="44"/>
      <c r="E616" s="45">
        <v>30000</v>
      </c>
      <c r="F616" s="21" t="s">
        <v>2568</v>
      </c>
      <c r="G616" s="7"/>
    </row>
    <row r="617" spans="1:7" ht="15" thickBot="1">
      <c r="A617" s="21">
        <v>615</v>
      </c>
      <c r="B617" s="21" t="s">
        <v>2469</v>
      </c>
      <c r="C617" s="44"/>
      <c r="D617" s="44"/>
      <c r="E617" s="45">
        <v>18000</v>
      </c>
      <c r="F617" s="21" t="s">
        <v>2568</v>
      </c>
      <c r="G617" s="7"/>
    </row>
    <row r="618" spans="1:7" ht="15" thickBot="1">
      <c r="A618" s="21">
        <v>616</v>
      </c>
      <c r="B618" s="21" t="s">
        <v>2469</v>
      </c>
      <c r="C618" s="44"/>
      <c r="D618" s="44"/>
      <c r="E618" s="45">
        <v>160000</v>
      </c>
      <c r="F618" s="21" t="s">
        <v>2568</v>
      </c>
      <c r="G618" s="7"/>
    </row>
    <row r="619" spans="1:7" ht="15" thickBot="1">
      <c r="A619" s="21">
        <v>617</v>
      </c>
      <c r="B619" s="21" t="s">
        <v>2469</v>
      </c>
      <c r="C619" s="44"/>
      <c r="D619" s="44"/>
      <c r="E619" s="45">
        <v>3000</v>
      </c>
      <c r="F619" s="21" t="s">
        <v>2568</v>
      </c>
      <c r="G619" s="7"/>
    </row>
    <row r="620" spans="1:7" ht="15" thickBot="1">
      <c r="A620" s="21">
        <v>618</v>
      </c>
      <c r="B620" s="21" t="s">
        <v>2469</v>
      </c>
      <c r="C620" s="44"/>
      <c r="D620" s="44"/>
      <c r="E620" s="45">
        <v>24000</v>
      </c>
      <c r="F620" s="21" t="s">
        <v>2568</v>
      </c>
      <c r="G620" s="7"/>
    </row>
    <row r="621" spans="1:7" ht="15" thickBot="1">
      <c r="A621" s="21">
        <v>619</v>
      </c>
      <c r="B621" s="21" t="s">
        <v>840</v>
      </c>
      <c r="C621" s="44"/>
      <c r="D621" s="44"/>
      <c r="E621" s="45">
        <v>40000</v>
      </c>
      <c r="F621" s="21" t="s">
        <v>2568</v>
      </c>
      <c r="G621" s="7"/>
    </row>
    <row r="622" spans="1:7" ht="15" thickBot="1">
      <c r="A622" s="21">
        <v>620</v>
      </c>
      <c r="B622" s="21" t="s">
        <v>840</v>
      </c>
      <c r="C622" s="44"/>
      <c r="D622" s="44"/>
      <c r="E622" s="45">
        <v>10000</v>
      </c>
      <c r="F622" s="21" t="s">
        <v>2568</v>
      </c>
      <c r="G622" s="7"/>
    </row>
    <row r="623" spans="1:7" ht="15" thickBot="1">
      <c r="A623" s="21">
        <v>621</v>
      </c>
      <c r="B623" s="21" t="s">
        <v>840</v>
      </c>
      <c r="C623" s="44"/>
      <c r="D623" s="44"/>
      <c r="E623" s="45">
        <v>6000</v>
      </c>
      <c r="F623" s="21" t="s">
        <v>2568</v>
      </c>
      <c r="G623" s="7"/>
    </row>
    <row r="624" spans="1:7" ht="15" thickBot="1">
      <c r="A624" s="21">
        <v>622</v>
      </c>
      <c r="B624" s="21" t="s">
        <v>2470</v>
      </c>
      <c r="C624" s="44"/>
      <c r="D624" s="44"/>
      <c r="E624" s="45">
        <v>30000</v>
      </c>
      <c r="F624" s="21" t="s">
        <v>2568</v>
      </c>
      <c r="G624" s="7"/>
    </row>
    <row r="625" spans="1:7" ht="15" thickBot="1">
      <c r="A625" s="21">
        <v>623</v>
      </c>
      <c r="B625" s="21" t="s">
        <v>2470</v>
      </c>
      <c r="C625" s="44"/>
      <c r="D625" s="44"/>
      <c r="E625" s="45">
        <v>30000</v>
      </c>
      <c r="F625" s="21" t="s">
        <v>2568</v>
      </c>
      <c r="G625" s="7"/>
    </row>
    <row r="626" spans="1:7" ht="15" thickBot="1">
      <c r="A626" s="21">
        <v>624</v>
      </c>
      <c r="B626" s="21" t="s">
        <v>2470</v>
      </c>
      <c r="C626" s="44"/>
      <c r="D626" s="44"/>
      <c r="E626" s="45">
        <v>3000</v>
      </c>
      <c r="F626" s="21" t="s">
        <v>2568</v>
      </c>
      <c r="G626" s="7"/>
    </row>
    <row r="627" spans="1:7" ht="15" thickBot="1">
      <c r="A627" s="21">
        <v>625</v>
      </c>
      <c r="B627" s="21" t="s">
        <v>2471</v>
      </c>
      <c r="C627" s="44"/>
      <c r="D627" s="44"/>
      <c r="E627" s="45">
        <v>6000</v>
      </c>
      <c r="F627" s="21" t="s">
        <v>2568</v>
      </c>
      <c r="G627" s="7"/>
    </row>
    <row r="628" spans="1:7" ht="15" thickBot="1">
      <c r="A628" s="21">
        <v>626</v>
      </c>
      <c r="B628" s="21" t="s">
        <v>2472</v>
      </c>
      <c r="C628" s="44"/>
      <c r="D628" s="44"/>
      <c r="E628" s="45">
        <v>80000</v>
      </c>
      <c r="F628" s="21" t="s">
        <v>2568</v>
      </c>
      <c r="G628" s="7"/>
    </row>
    <row r="629" spans="1:7" ht="15" thickBot="1">
      <c r="A629" s="21">
        <v>627</v>
      </c>
      <c r="B629" s="21" t="s">
        <v>2472</v>
      </c>
      <c r="C629" s="44"/>
      <c r="D629" s="44"/>
      <c r="E629" s="45">
        <v>10000</v>
      </c>
      <c r="F629" s="21" t="s">
        <v>2568</v>
      </c>
      <c r="G629" s="7"/>
    </row>
    <row r="630" spans="1:7" ht="15" thickBot="1">
      <c r="A630" s="21">
        <v>628</v>
      </c>
      <c r="B630" s="21" t="s">
        <v>766</v>
      </c>
      <c r="C630" s="44"/>
      <c r="D630" s="44"/>
      <c r="E630" s="45">
        <v>180000</v>
      </c>
      <c r="F630" s="21" t="s">
        <v>2568</v>
      </c>
      <c r="G630" s="7"/>
    </row>
    <row r="631" spans="1:7" ht="15" thickBot="1">
      <c r="A631" s="21">
        <v>629</v>
      </c>
      <c r="B631" s="21" t="s">
        <v>766</v>
      </c>
      <c r="C631" s="44"/>
      <c r="D631" s="44"/>
      <c r="E631" s="45">
        <v>60000</v>
      </c>
      <c r="F631" s="21" t="s">
        <v>2568</v>
      </c>
      <c r="G631" s="7"/>
    </row>
    <row r="632" spans="1:7" ht="15" thickBot="1">
      <c r="A632" s="21">
        <v>630</v>
      </c>
      <c r="B632" s="21" t="s">
        <v>2473</v>
      </c>
      <c r="C632" s="44"/>
      <c r="D632" s="44"/>
      <c r="E632" s="45">
        <v>18000</v>
      </c>
      <c r="F632" s="21" t="s">
        <v>2568</v>
      </c>
      <c r="G632" s="7"/>
    </row>
    <row r="633" spans="1:7" ht="15" thickBot="1">
      <c r="A633" s="21">
        <v>631</v>
      </c>
      <c r="B633" s="21" t="s">
        <v>2473</v>
      </c>
      <c r="C633" s="44"/>
      <c r="D633" s="44"/>
      <c r="E633" s="45">
        <v>25000</v>
      </c>
      <c r="F633" s="21" t="s">
        <v>2568</v>
      </c>
      <c r="G633" s="7"/>
    </row>
    <row r="634" spans="1:7" ht="15" thickBot="1">
      <c r="A634" s="21">
        <v>632</v>
      </c>
      <c r="B634" s="21" t="s">
        <v>2473</v>
      </c>
      <c r="C634" s="44"/>
      <c r="D634" s="44"/>
      <c r="E634" s="45">
        <v>10000</v>
      </c>
      <c r="F634" s="21" t="s">
        <v>2568</v>
      </c>
      <c r="G634" s="7"/>
    </row>
    <row r="635" spans="1:7" ht="15" thickBot="1">
      <c r="A635" s="21">
        <v>633</v>
      </c>
      <c r="B635" s="21" t="s">
        <v>2473</v>
      </c>
      <c r="C635" s="44"/>
      <c r="D635" s="44"/>
      <c r="E635" s="45">
        <v>15000</v>
      </c>
      <c r="F635" s="21" t="s">
        <v>2568</v>
      </c>
      <c r="G635" s="7"/>
    </row>
    <row r="636" spans="1:7" ht="15" thickBot="1">
      <c r="A636" s="21">
        <v>634</v>
      </c>
      <c r="B636" s="21" t="s">
        <v>2473</v>
      </c>
      <c r="C636" s="44"/>
      <c r="D636" s="44"/>
      <c r="E636" s="45">
        <v>12000</v>
      </c>
      <c r="F636" s="21" t="s">
        <v>2568</v>
      </c>
      <c r="G636" s="7"/>
    </row>
    <row r="637" spans="1:7" ht="15" thickBot="1">
      <c r="A637" s="21">
        <v>635</v>
      </c>
      <c r="B637" s="21" t="s">
        <v>2473</v>
      </c>
      <c r="C637" s="44"/>
      <c r="D637" s="44"/>
      <c r="E637" s="45">
        <v>30000</v>
      </c>
      <c r="F637" s="21" t="s">
        <v>2568</v>
      </c>
      <c r="G637" s="7"/>
    </row>
    <row r="638" spans="1:7" ht="15" thickBot="1">
      <c r="A638" s="21">
        <v>636</v>
      </c>
      <c r="B638" s="21" t="s">
        <v>2473</v>
      </c>
      <c r="C638" s="44"/>
      <c r="D638" s="44"/>
      <c r="E638" s="45">
        <v>30000</v>
      </c>
      <c r="F638" s="21" t="s">
        <v>2568</v>
      </c>
      <c r="G638" s="7"/>
    </row>
    <row r="639" spans="1:7" ht="15" thickBot="1">
      <c r="A639" s="21">
        <v>637</v>
      </c>
      <c r="B639" s="21" t="s">
        <v>2473</v>
      </c>
      <c r="C639" s="44"/>
      <c r="D639" s="44"/>
      <c r="E639" s="45">
        <v>6000</v>
      </c>
      <c r="F639" s="21" t="s">
        <v>2568</v>
      </c>
      <c r="G639" s="7"/>
    </row>
    <row r="640" spans="1:7" ht="15" thickBot="1">
      <c r="A640" s="21">
        <v>638</v>
      </c>
      <c r="B640" s="21" t="s">
        <v>2473</v>
      </c>
      <c r="C640" s="44"/>
      <c r="D640" s="44"/>
      <c r="E640" s="45">
        <v>400000</v>
      </c>
      <c r="F640" s="21" t="s">
        <v>2568</v>
      </c>
      <c r="G640" s="7"/>
    </row>
    <row r="641" spans="1:7" ht="15" thickBot="1">
      <c r="A641" s="21">
        <v>639</v>
      </c>
      <c r="B641" s="21" t="s">
        <v>2473</v>
      </c>
      <c r="C641" s="44"/>
      <c r="D641" s="44"/>
      <c r="E641" s="45">
        <v>20000</v>
      </c>
      <c r="F641" s="21" t="s">
        <v>2568</v>
      </c>
      <c r="G641" s="7"/>
    </row>
    <row r="642" spans="1:7" ht="15" thickBot="1">
      <c r="A642" s="21">
        <v>640</v>
      </c>
      <c r="B642" s="21" t="s">
        <v>767</v>
      </c>
      <c r="C642" s="44"/>
      <c r="D642" s="44"/>
      <c r="E642" s="45">
        <v>100000</v>
      </c>
      <c r="F642" s="21" t="s">
        <v>2568</v>
      </c>
      <c r="G642" s="7"/>
    </row>
    <row r="643" spans="1:7" ht="15" thickBot="1">
      <c r="A643" s="21">
        <v>641</v>
      </c>
      <c r="B643" s="21" t="s">
        <v>767</v>
      </c>
      <c r="C643" s="44"/>
      <c r="D643" s="44"/>
      <c r="E643" s="45">
        <v>50000</v>
      </c>
      <c r="F643" s="21" t="s">
        <v>2568</v>
      </c>
      <c r="G643" s="7"/>
    </row>
    <row r="644" spans="1:7" ht="15" thickBot="1">
      <c r="A644" s="21">
        <v>642</v>
      </c>
      <c r="B644" s="21" t="s">
        <v>767</v>
      </c>
      <c r="C644" s="44"/>
      <c r="D644" s="44"/>
      <c r="E644" s="45">
        <v>4000</v>
      </c>
      <c r="F644" s="21" t="s">
        <v>2568</v>
      </c>
      <c r="G644" s="7"/>
    </row>
    <row r="645" spans="1:7" ht="15" thickBot="1">
      <c r="A645" s="21">
        <v>643</v>
      </c>
      <c r="B645" s="21" t="s">
        <v>767</v>
      </c>
      <c r="C645" s="44"/>
      <c r="D645" s="44"/>
      <c r="E645" s="45">
        <v>16000</v>
      </c>
      <c r="F645" s="21" t="s">
        <v>2568</v>
      </c>
      <c r="G645" s="7"/>
    </row>
    <row r="646" spans="1:7" ht="15" thickBot="1">
      <c r="A646" s="21">
        <v>644</v>
      </c>
      <c r="B646" s="21" t="s">
        <v>767</v>
      </c>
      <c r="C646" s="44"/>
      <c r="D646" s="44"/>
      <c r="E646" s="45">
        <v>400000</v>
      </c>
      <c r="F646" s="21" t="s">
        <v>2569</v>
      </c>
      <c r="G646" s="7"/>
    </row>
    <row r="647" spans="1:7" ht="15" thickBot="1">
      <c r="A647" s="21">
        <v>645</v>
      </c>
      <c r="B647" s="21" t="s">
        <v>767</v>
      </c>
      <c r="C647" s="44"/>
      <c r="D647" s="44"/>
      <c r="E647" s="45">
        <v>270000</v>
      </c>
      <c r="F647" s="21" t="s">
        <v>2570</v>
      </c>
      <c r="G647" s="7"/>
    </row>
    <row r="648" spans="1:7" ht="15" thickBot="1">
      <c r="A648" s="21">
        <v>646</v>
      </c>
      <c r="B648" s="21" t="s">
        <v>2474</v>
      </c>
      <c r="C648" s="44"/>
      <c r="D648" s="44"/>
      <c r="E648" s="45">
        <v>50000</v>
      </c>
      <c r="F648" s="21" t="s">
        <v>2570</v>
      </c>
      <c r="G648" s="7"/>
    </row>
    <row r="649" spans="1:7" ht="15" thickBot="1">
      <c r="A649" s="21">
        <v>647</v>
      </c>
      <c r="B649" s="21" t="s">
        <v>2474</v>
      </c>
      <c r="C649" s="44"/>
      <c r="D649" s="44"/>
      <c r="E649" s="45">
        <v>10000</v>
      </c>
      <c r="F649" s="21" t="s">
        <v>2570</v>
      </c>
      <c r="G649" s="7"/>
    </row>
    <row r="650" spans="1:7" ht="15" thickBot="1">
      <c r="A650" s="21">
        <v>648</v>
      </c>
      <c r="B650" s="21" t="s">
        <v>2474</v>
      </c>
      <c r="C650" s="44"/>
      <c r="D650" s="44"/>
      <c r="E650" s="45">
        <v>12000</v>
      </c>
      <c r="F650" s="21" t="s">
        <v>2570</v>
      </c>
      <c r="G650" s="7"/>
    </row>
    <row r="651" spans="1:7" ht="15" thickBot="1">
      <c r="A651" s="21">
        <v>649</v>
      </c>
      <c r="B651" s="21" t="s">
        <v>2474</v>
      </c>
      <c r="C651" s="44"/>
      <c r="D651" s="44"/>
      <c r="E651" s="45">
        <v>20880</v>
      </c>
      <c r="F651" s="21" t="s">
        <v>2570</v>
      </c>
      <c r="G651" s="7"/>
    </row>
    <row r="652" spans="1:7" ht="15" thickBot="1">
      <c r="A652" s="21">
        <v>650</v>
      </c>
      <c r="B652" s="21" t="s">
        <v>2474</v>
      </c>
      <c r="C652" s="44"/>
      <c r="D652" s="44"/>
      <c r="E652" s="45">
        <v>20352</v>
      </c>
      <c r="F652" s="21" t="s">
        <v>2570</v>
      </c>
      <c r="G652" s="7"/>
    </row>
    <row r="653" spans="1:7" ht="15" thickBot="1">
      <c r="A653" s="21">
        <v>651</v>
      </c>
      <c r="B653" s="21" t="s">
        <v>2475</v>
      </c>
      <c r="C653" s="44"/>
      <c r="D653" s="44"/>
      <c r="E653" s="45">
        <v>15000</v>
      </c>
      <c r="F653" s="21" t="s">
        <v>2570</v>
      </c>
      <c r="G653" s="7"/>
    </row>
    <row r="654" spans="1:7" ht="15" thickBot="1">
      <c r="A654" s="21">
        <v>652</v>
      </c>
      <c r="B654" s="21" t="s">
        <v>2475</v>
      </c>
      <c r="C654" s="44"/>
      <c r="D654" s="44"/>
      <c r="E654" s="45">
        <v>12000</v>
      </c>
      <c r="F654" s="21" t="s">
        <v>2570</v>
      </c>
      <c r="G654" s="7"/>
    </row>
    <row r="655" spans="1:7" ht="15" thickBot="1">
      <c r="A655" s="21">
        <v>653</v>
      </c>
      <c r="B655" s="21" t="s">
        <v>2475</v>
      </c>
      <c r="C655" s="44"/>
      <c r="D655" s="44"/>
      <c r="E655" s="45">
        <v>120000</v>
      </c>
      <c r="F655" s="21" t="s">
        <v>2570</v>
      </c>
      <c r="G655" s="7"/>
    </row>
    <row r="656" spans="1:7" ht="15" thickBot="1">
      <c r="A656" s="21">
        <v>654</v>
      </c>
      <c r="B656" s="21" t="s">
        <v>2475</v>
      </c>
      <c r="C656" s="44"/>
      <c r="D656" s="44"/>
      <c r="E656" s="45">
        <v>75000</v>
      </c>
      <c r="F656" s="21" t="s">
        <v>2570</v>
      </c>
      <c r="G656" s="7"/>
    </row>
    <row r="657" spans="1:7" ht="15" thickBot="1">
      <c r="A657" s="21">
        <v>655</v>
      </c>
      <c r="B657" s="21" t="s">
        <v>2475</v>
      </c>
      <c r="C657" s="44"/>
      <c r="D657" s="44"/>
      <c r="E657" s="45">
        <v>50000</v>
      </c>
      <c r="F657" s="21" t="s">
        <v>2570</v>
      </c>
      <c r="G657" s="7"/>
    </row>
    <row r="658" spans="1:7" ht="15" thickBot="1">
      <c r="A658" s="21">
        <v>656</v>
      </c>
      <c r="B658" s="21" t="s">
        <v>2476</v>
      </c>
      <c r="C658" s="44"/>
      <c r="D658" s="44"/>
      <c r="E658" s="45">
        <v>12000</v>
      </c>
      <c r="F658" s="21" t="s">
        <v>2570</v>
      </c>
      <c r="G658" s="7"/>
    </row>
    <row r="659" spans="1:7" ht="15" thickBot="1">
      <c r="A659" s="21">
        <v>657</v>
      </c>
      <c r="B659" s="21" t="s">
        <v>2476</v>
      </c>
      <c r="C659" s="44"/>
      <c r="D659" s="44"/>
      <c r="E659" s="45">
        <v>12000</v>
      </c>
      <c r="F659" s="21" t="s">
        <v>2570</v>
      </c>
      <c r="G659" s="7"/>
    </row>
    <row r="660" spans="1:7" ht="15" thickBot="1">
      <c r="A660" s="21">
        <v>658</v>
      </c>
      <c r="B660" s="21" t="s">
        <v>2477</v>
      </c>
      <c r="C660" s="44"/>
      <c r="D660" s="44"/>
      <c r="E660" s="45">
        <v>200000</v>
      </c>
      <c r="F660" s="21" t="s">
        <v>2570</v>
      </c>
      <c r="G660" s="7"/>
    </row>
    <row r="661" spans="1:7" ht="15" thickBot="1">
      <c r="A661" s="21">
        <v>659</v>
      </c>
      <c r="B661" s="21" t="s">
        <v>2477</v>
      </c>
      <c r="C661" s="44"/>
      <c r="D661" s="44"/>
      <c r="E661" s="45">
        <v>36000</v>
      </c>
      <c r="F661" s="21" t="s">
        <v>2570</v>
      </c>
      <c r="G661" s="7"/>
    </row>
    <row r="662" spans="1:7" ht="15" thickBot="1">
      <c r="A662" s="21">
        <v>660</v>
      </c>
      <c r="B662" s="21" t="s">
        <v>792</v>
      </c>
      <c r="C662" s="44"/>
      <c r="D662" s="44"/>
      <c r="E662" s="45">
        <v>55000</v>
      </c>
      <c r="F662" s="21" t="s">
        <v>2570</v>
      </c>
      <c r="G662" s="7"/>
    </row>
    <row r="663" spans="1:7" ht="15" thickBot="1">
      <c r="A663" s="21">
        <v>661</v>
      </c>
      <c r="B663" s="21" t="s">
        <v>792</v>
      </c>
      <c r="C663" s="44"/>
      <c r="D663" s="44"/>
      <c r="E663" s="45">
        <v>60000</v>
      </c>
      <c r="F663" s="21" t="s">
        <v>2570</v>
      </c>
      <c r="G663" s="7"/>
    </row>
    <row r="664" spans="1:7" ht="15" thickBot="1">
      <c r="A664" s="21">
        <v>662</v>
      </c>
      <c r="B664" s="21" t="s">
        <v>792</v>
      </c>
      <c r="C664" s="44"/>
      <c r="D664" s="44"/>
      <c r="E664" s="45">
        <v>40000</v>
      </c>
      <c r="F664" s="21" t="s">
        <v>2570</v>
      </c>
      <c r="G664" s="7"/>
    </row>
    <row r="665" spans="1:7" ht="15" thickBot="1">
      <c r="A665" s="21">
        <v>663</v>
      </c>
      <c r="B665" s="21" t="s">
        <v>792</v>
      </c>
      <c r="C665" s="44"/>
      <c r="D665" s="44"/>
      <c r="E665" s="45">
        <v>8000</v>
      </c>
      <c r="F665" s="21" t="s">
        <v>2570</v>
      </c>
      <c r="G665" s="7"/>
    </row>
    <row r="666" spans="1:7" ht="15" thickBot="1">
      <c r="A666" s="21">
        <v>664</v>
      </c>
      <c r="B666" s="21" t="s">
        <v>2478</v>
      </c>
      <c r="C666" s="44"/>
      <c r="D666" s="44"/>
      <c r="E666" s="45">
        <v>6000</v>
      </c>
      <c r="F666" s="21" t="s">
        <v>2570</v>
      </c>
      <c r="G666" s="7"/>
    </row>
    <row r="667" spans="1:7" ht="15" thickBot="1">
      <c r="A667" s="21">
        <v>665</v>
      </c>
      <c r="B667" s="21" t="s">
        <v>2478</v>
      </c>
      <c r="C667" s="44"/>
      <c r="D667" s="44"/>
      <c r="E667" s="45">
        <v>12000</v>
      </c>
      <c r="F667" s="21" t="s">
        <v>2570</v>
      </c>
      <c r="G667" s="7"/>
    </row>
    <row r="668" spans="1:7" ht="15" thickBot="1">
      <c r="A668" s="21">
        <v>666</v>
      </c>
      <c r="B668" s="21" t="s">
        <v>841</v>
      </c>
      <c r="C668" s="44"/>
      <c r="D668" s="44"/>
      <c r="E668" s="45">
        <v>600000</v>
      </c>
      <c r="F668" s="21" t="s">
        <v>2570</v>
      </c>
      <c r="G668" s="7"/>
    </row>
    <row r="669" spans="1:7" ht="15" thickBot="1">
      <c r="A669" s="21">
        <v>667</v>
      </c>
      <c r="B669" s="21" t="s">
        <v>841</v>
      </c>
      <c r="C669" s="44"/>
      <c r="D669" s="44"/>
      <c r="E669" s="45">
        <v>12000</v>
      </c>
      <c r="F669" s="21" t="s">
        <v>2570</v>
      </c>
      <c r="G669" s="7"/>
    </row>
    <row r="670" spans="1:7" ht="15" thickBot="1">
      <c r="A670" s="21">
        <v>668</v>
      </c>
      <c r="B670" s="21" t="s">
        <v>841</v>
      </c>
      <c r="C670" s="44"/>
      <c r="D670" s="44"/>
      <c r="E670" s="45">
        <v>60000</v>
      </c>
      <c r="F670" s="21" t="s">
        <v>2570</v>
      </c>
      <c r="G670" s="7"/>
    </row>
    <row r="671" spans="1:7" ht="15" thickBot="1">
      <c r="A671" s="21">
        <v>669</v>
      </c>
      <c r="B671" s="21" t="s">
        <v>2479</v>
      </c>
      <c r="C671" s="44"/>
      <c r="D671" s="44"/>
      <c r="E671" s="45">
        <v>246048</v>
      </c>
      <c r="F671" s="21" t="s">
        <v>2570</v>
      </c>
      <c r="G671" s="7"/>
    </row>
    <row r="672" spans="1:7" ht="15" thickBot="1">
      <c r="A672" s="21">
        <v>670</v>
      </c>
      <c r="B672" s="21" t="s">
        <v>2479</v>
      </c>
      <c r="C672" s="44"/>
      <c r="D672" s="44"/>
      <c r="E672" s="45">
        <v>12000</v>
      </c>
      <c r="F672" s="21" t="s">
        <v>2570</v>
      </c>
      <c r="G672" s="7"/>
    </row>
    <row r="673" spans="1:7" ht="15" thickBot="1">
      <c r="A673" s="21">
        <v>671</v>
      </c>
      <c r="B673" s="21" t="s">
        <v>2479</v>
      </c>
      <c r="C673" s="44"/>
      <c r="D673" s="44"/>
      <c r="E673" s="45">
        <v>18000</v>
      </c>
      <c r="F673" s="21" t="s">
        <v>2570</v>
      </c>
      <c r="G673" s="7"/>
    </row>
    <row r="674" spans="1:7" ht="15" thickBot="1">
      <c r="A674" s="21">
        <v>672</v>
      </c>
      <c r="B674" s="21" t="s">
        <v>2479</v>
      </c>
      <c r="C674" s="44"/>
      <c r="D674" s="44"/>
      <c r="E674" s="45">
        <v>30000</v>
      </c>
      <c r="F674" s="21" t="s">
        <v>2570</v>
      </c>
      <c r="G674" s="7"/>
    </row>
    <row r="675" spans="1:7" ht="15" thickBot="1">
      <c r="A675" s="21">
        <v>673</v>
      </c>
      <c r="B675" s="21" t="s">
        <v>2479</v>
      </c>
      <c r="C675" s="44"/>
      <c r="D675" s="44"/>
      <c r="E675" s="45">
        <v>24000</v>
      </c>
      <c r="F675" s="21" t="s">
        <v>2570</v>
      </c>
      <c r="G675" s="7"/>
    </row>
    <row r="676" spans="1:7" ht="15" thickBot="1">
      <c r="A676" s="21">
        <v>674</v>
      </c>
      <c r="B676" s="21" t="s">
        <v>2479</v>
      </c>
      <c r="C676" s="44"/>
      <c r="D676" s="44"/>
      <c r="E676" s="45">
        <v>1000000</v>
      </c>
      <c r="F676" s="21" t="s">
        <v>2570</v>
      </c>
      <c r="G676" s="7"/>
    </row>
    <row r="677" spans="1:7" ht="15" thickBot="1">
      <c r="A677" s="21">
        <v>675</v>
      </c>
      <c r="B677" s="21" t="s">
        <v>2480</v>
      </c>
      <c r="C677" s="44"/>
      <c r="D677" s="44"/>
      <c r="E677" s="45">
        <v>120000</v>
      </c>
      <c r="F677" s="21" t="s">
        <v>2570</v>
      </c>
      <c r="G677" s="7"/>
    </row>
    <row r="678" spans="1:7" ht="15" thickBot="1">
      <c r="A678" s="21">
        <v>676</v>
      </c>
      <c r="B678" s="21" t="s">
        <v>2480</v>
      </c>
      <c r="C678" s="44"/>
      <c r="D678" s="44"/>
      <c r="E678" s="45">
        <v>50000</v>
      </c>
      <c r="F678" s="21" t="s">
        <v>2570</v>
      </c>
      <c r="G678" s="7"/>
    </row>
    <row r="679" spans="1:7" ht="15" thickBot="1">
      <c r="A679" s="21">
        <v>677</v>
      </c>
      <c r="B679" s="21" t="s">
        <v>2480</v>
      </c>
      <c r="C679" s="44"/>
      <c r="D679" s="44"/>
      <c r="E679" s="45">
        <v>12000</v>
      </c>
      <c r="F679" s="21" t="s">
        <v>2570</v>
      </c>
      <c r="G679" s="7"/>
    </row>
    <row r="680" spans="1:7" ht="15" thickBot="1">
      <c r="A680" s="21">
        <v>678</v>
      </c>
      <c r="B680" s="21" t="s">
        <v>2480</v>
      </c>
      <c r="C680" s="44"/>
      <c r="D680" s="44"/>
      <c r="E680" s="45">
        <v>12000</v>
      </c>
      <c r="F680" s="21" t="s">
        <v>2570</v>
      </c>
      <c r="G680" s="7"/>
    </row>
    <row r="681" spans="1:7" ht="15" thickBot="1">
      <c r="A681" s="21">
        <v>679</v>
      </c>
      <c r="B681" s="21" t="s">
        <v>2480</v>
      </c>
      <c r="C681" s="44"/>
      <c r="D681" s="44"/>
      <c r="E681" s="45">
        <v>10000</v>
      </c>
      <c r="F681" s="21" t="s">
        <v>2570</v>
      </c>
      <c r="G681" s="7"/>
    </row>
    <row r="682" spans="1:7" ht="15" thickBot="1">
      <c r="A682" s="21">
        <v>680</v>
      </c>
      <c r="B682" s="21" t="s">
        <v>2480</v>
      </c>
      <c r="C682" s="44"/>
      <c r="D682" s="44"/>
      <c r="E682" s="45">
        <v>10000</v>
      </c>
      <c r="F682" s="21" t="s">
        <v>2570</v>
      </c>
      <c r="G682" s="7"/>
    </row>
    <row r="683" spans="1:7" ht="15" thickBot="1">
      <c r="A683" s="21">
        <v>681</v>
      </c>
      <c r="B683" s="21" t="s">
        <v>2480</v>
      </c>
      <c r="C683" s="44"/>
      <c r="D683" s="44"/>
      <c r="E683" s="45">
        <v>30660</v>
      </c>
      <c r="F683" s="21" t="s">
        <v>2570</v>
      </c>
      <c r="G683" s="7"/>
    </row>
    <row r="684" spans="1:7" ht="15" thickBot="1">
      <c r="A684" s="21">
        <v>682</v>
      </c>
      <c r="B684" s="21" t="s">
        <v>2481</v>
      </c>
      <c r="C684" s="44"/>
      <c r="D684" s="44"/>
      <c r="E684" s="45">
        <v>10000</v>
      </c>
      <c r="F684" s="21" t="s">
        <v>2570</v>
      </c>
      <c r="G684" s="7"/>
    </row>
    <row r="685" spans="1:7" ht="15" thickBot="1">
      <c r="A685" s="21">
        <v>683</v>
      </c>
      <c r="B685" s="21" t="s">
        <v>2482</v>
      </c>
      <c r="C685" s="44"/>
      <c r="D685" s="44"/>
      <c r="E685" s="45">
        <v>40000</v>
      </c>
      <c r="F685" s="21" t="s">
        <v>2570</v>
      </c>
      <c r="G685" s="7"/>
    </row>
    <row r="686" spans="1:7" ht="15" thickBot="1">
      <c r="A686" s="21">
        <v>684</v>
      </c>
      <c r="B686" s="21" t="s">
        <v>2482</v>
      </c>
      <c r="C686" s="44"/>
      <c r="D686" s="44"/>
      <c r="E686" s="45">
        <v>20000</v>
      </c>
      <c r="F686" s="21" t="s">
        <v>2570</v>
      </c>
      <c r="G686" s="7"/>
    </row>
    <row r="687" spans="1:7" ht="15" thickBot="1">
      <c r="A687" s="21">
        <v>685</v>
      </c>
      <c r="B687" s="21" t="s">
        <v>832</v>
      </c>
      <c r="C687" s="44"/>
      <c r="D687" s="44"/>
      <c r="E687" s="45">
        <v>12000</v>
      </c>
      <c r="F687" s="21" t="s">
        <v>2570</v>
      </c>
      <c r="G687" s="7"/>
    </row>
    <row r="688" spans="1:7" ht="15" thickBot="1">
      <c r="A688" s="21">
        <v>686</v>
      </c>
      <c r="B688" s="21" t="s">
        <v>832</v>
      </c>
      <c r="C688" s="44"/>
      <c r="D688" s="44"/>
      <c r="E688" s="45">
        <v>20000</v>
      </c>
      <c r="F688" s="21" t="s">
        <v>2570</v>
      </c>
      <c r="G688" s="7"/>
    </row>
    <row r="689" spans="1:7" ht="15" thickBot="1">
      <c r="A689" s="21">
        <v>687</v>
      </c>
      <c r="B689" s="21" t="s">
        <v>832</v>
      </c>
      <c r="C689" s="44"/>
      <c r="D689" s="44"/>
      <c r="E689" s="45">
        <v>20000</v>
      </c>
      <c r="F689" s="21" t="s">
        <v>2570</v>
      </c>
      <c r="G689" s="7"/>
    </row>
    <row r="690" spans="1:7" ht="15" thickBot="1">
      <c r="A690" s="21">
        <v>688</v>
      </c>
      <c r="B690" s="21" t="s">
        <v>768</v>
      </c>
      <c r="C690" s="44"/>
      <c r="D690" s="44"/>
      <c r="E690" s="45">
        <v>120000</v>
      </c>
      <c r="F690" s="21" t="s">
        <v>2571</v>
      </c>
      <c r="G690" s="7"/>
    </row>
    <row r="691" spans="1:7" ht="15" thickBot="1">
      <c r="A691" s="21">
        <v>689</v>
      </c>
      <c r="B691" s="21" t="s">
        <v>768</v>
      </c>
      <c r="C691" s="44"/>
      <c r="D691" s="44"/>
      <c r="E691" s="45">
        <v>50000</v>
      </c>
      <c r="F691" s="21" t="s">
        <v>2572</v>
      </c>
      <c r="G691" s="7"/>
    </row>
    <row r="692" spans="1:7" ht="15" thickBot="1">
      <c r="A692" s="21">
        <v>690</v>
      </c>
      <c r="B692" s="21" t="s">
        <v>768</v>
      </c>
      <c r="C692" s="44"/>
      <c r="D692" s="44"/>
      <c r="E692" s="45">
        <v>12000</v>
      </c>
      <c r="F692" s="21" t="s">
        <v>2572</v>
      </c>
      <c r="G692" s="7"/>
    </row>
    <row r="693" spans="1:7" ht="15" thickBot="1">
      <c r="A693" s="21">
        <v>691</v>
      </c>
      <c r="B693" s="21" t="s">
        <v>768</v>
      </c>
      <c r="C693" s="44"/>
      <c r="D693" s="44"/>
      <c r="E693" s="45">
        <v>6000</v>
      </c>
      <c r="F693" s="21" t="s">
        <v>2572</v>
      </c>
      <c r="G693" s="7"/>
    </row>
    <row r="694" spans="1:7" ht="15" thickBot="1">
      <c r="A694" s="21">
        <v>692</v>
      </c>
      <c r="B694" s="21" t="s">
        <v>768</v>
      </c>
      <c r="C694" s="44"/>
      <c r="D694" s="44"/>
      <c r="E694" s="45">
        <v>240000</v>
      </c>
      <c r="F694" s="21" t="s">
        <v>2572</v>
      </c>
      <c r="G694" s="7"/>
    </row>
    <row r="695" spans="1:7" ht="15" thickBot="1">
      <c r="A695" s="21">
        <v>693</v>
      </c>
      <c r="B695" s="21" t="s">
        <v>768</v>
      </c>
      <c r="C695" s="44"/>
      <c r="D695" s="44"/>
      <c r="E695" s="45">
        <v>250000</v>
      </c>
      <c r="F695" s="21" t="s">
        <v>2572</v>
      </c>
      <c r="G695" s="7"/>
    </row>
    <row r="696" spans="1:7" ht="15" thickBot="1">
      <c r="A696" s="21">
        <v>694</v>
      </c>
      <c r="B696" s="21" t="s">
        <v>842</v>
      </c>
      <c r="C696" s="44"/>
      <c r="D696" s="44"/>
      <c r="E696" s="45">
        <v>300000</v>
      </c>
      <c r="F696" s="21" t="s">
        <v>2572</v>
      </c>
      <c r="G696" s="7"/>
    </row>
    <row r="697" spans="1:7" ht="15" thickBot="1">
      <c r="A697" s="21">
        <v>695</v>
      </c>
      <c r="B697" s="21" t="s">
        <v>842</v>
      </c>
      <c r="C697" s="44"/>
      <c r="D697" s="44"/>
      <c r="E697" s="45">
        <v>5000</v>
      </c>
      <c r="F697" s="21" t="s">
        <v>2572</v>
      </c>
      <c r="G697" s="7"/>
    </row>
    <row r="698" spans="1:7" ht="15" thickBot="1">
      <c r="A698" s="21">
        <v>696</v>
      </c>
      <c r="B698" s="21" t="s">
        <v>842</v>
      </c>
      <c r="C698" s="44"/>
      <c r="D698" s="44"/>
      <c r="E698" s="45">
        <v>3600</v>
      </c>
      <c r="F698" s="21" t="s">
        <v>2572</v>
      </c>
      <c r="G698" s="7"/>
    </row>
    <row r="699" spans="1:7" ht="15" thickBot="1">
      <c r="A699" s="21">
        <v>697</v>
      </c>
      <c r="B699" s="21" t="s">
        <v>2483</v>
      </c>
      <c r="C699" s="44"/>
      <c r="D699" s="44"/>
      <c r="E699" s="45">
        <v>460000</v>
      </c>
      <c r="F699" s="21" t="s">
        <v>2572</v>
      </c>
      <c r="G699" s="7"/>
    </row>
    <row r="700" spans="1:7" ht="15" thickBot="1">
      <c r="A700" s="21">
        <v>698</v>
      </c>
      <c r="B700" s="21" t="s">
        <v>2483</v>
      </c>
      <c r="C700" s="44"/>
      <c r="D700" s="44"/>
      <c r="E700" s="45">
        <v>6000</v>
      </c>
      <c r="F700" s="21" t="s">
        <v>2572</v>
      </c>
      <c r="G700" s="7"/>
    </row>
    <row r="701" spans="1:7" ht="15" thickBot="1">
      <c r="A701" s="21">
        <v>699</v>
      </c>
      <c r="B701" s="21" t="s">
        <v>2483</v>
      </c>
      <c r="C701" s="44"/>
      <c r="D701" s="44"/>
      <c r="E701" s="45">
        <v>1000</v>
      </c>
      <c r="F701" s="21" t="s">
        <v>2572</v>
      </c>
      <c r="G701" s="7"/>
    </row>
    <row r="702" spans="1:7" ht="15" thickBot="1">
      <c r="A702" s="21">
        <v>700</v>
      </c>
      <c r="B702" s="21" t="s">
        <v>2483</v>
      </c>
      <c r="C702" s="44"/>
      <c r="D702" s="44"/>
      <c r="E702" s="45">
        <v>1000</v>
      </c>
      <c r="F702" s="21" t="s">
        <v>2572</v>
      </c>
      <c r="G702" s="7"/>
    </row>
    <row r="703" spans="1:7" ht="15" thickBot="1">
      <c r="A703" s="21">
        <v>701</v>
      </c>
      <c r="B703" s="21" t="s">
        <v>2484</v>
      </c>
      <c r="C703" s="44"/>
      <c r="D703" s="44"/>
      <c r="E703" s="45">
        <v>10000</v>
      </c>
      <c r="F703" s="21" t="s">
        <v>2572</v>
      </c>
      <c r="G703" s="7"/>
    </row>
    <row r="704" spans="1:7" ht="15" thickBot="1">
      <c r="A704" s="21">
        <v>702</v>
      </c>
      <c r="B704" s="21" t="s">
        <v>2485</v>
      </c>
      <c r="C704" s="44"/>
      <c r="D704" s="44"/>
      <c r="E704" s="45">
        <v>14000</v>
      </c>
      <c r="F704" s="21" t="s">
        <v>2572</v>
      </c>
      <c r="G704" s="7"/>
    </row>
    <row r="705" spans="1:7" ht="15" thickBot="1">
      <c r="A705" s="21">
        <v>703</v>
      </c>
      <c r="B705" s="21" t="s">
        <v>2485</v>
      </c>
      <c r="C705" s="44"/>
      <c r="D705" s="44"/>
      <c r="E705" s="45">
        <v>30000</v>
      </c>
      <c r="F705" s="21" t="s">
        <v>2572</v>
      </c>
      <c r="G705" s="7"/>
    </row>
    <row r="706" spans="1:7" ht="15" thickBot="1">
      <c r="A706" s="21">
        <v>704</v>
      </c>
      <c r="B706" s="21" t="s">
        <v>2485</v>
      </c>
      <c r="C706" s="44"/>
      <c r="D706" s="44"/>
      <c r="E706" s="45">
        <v>12000</v>
      </c>
      <c r="F706" s="21" t="s">
        <v>2572</v>
      </c>
      <c r="G706" s="7"/>
    </row>
    <row r="707" spans="1:7" ht="15" thickBot="1">
      <c r="A707" s="21">
        <v>705</v>
      </c>
      <c r="B707" s="21" t="s">
        <v>2485</v>
      </c>
      <c r="C707" s="44"/>
      <c r="D707" s="44"/>
      <c r="E707" s="45">
        <v>12000</v>
      </c>
      <c r="F707" s="21" t="s">
        <v>2572</v>
      </c>
      <c r="G707" s="7"/>
    </row>
    <row r="708" spans="1:7" ht="15" thickBot="1">
      <c r="A708" s="21">
        <v>706</v>
      </c>
      <c r="B708" s="21" t="s">
        <v>2485</v>
      </c>
      <c r="C708" s="44"/>
      <c r="D708" s="44"/>
      <c r="E708" s="45">
        <v>2000</v>
      </c>
      <c r="F708" s="21" t="s">
        <v>2572</v>
      </c>
      <c r="G708" s="7"/>
    </row>
    <row r="709" spans="1:7" ht="15" thickBot="1">
      <c r="A709" s="21">
        <v>707</v>
      </c>
      <c r="B709" s="21" t="s">
        <v>2485</v>
      </c>
      <c r="C709" s="44"/>
      <c r="D709" s="44"/>
      <c r="E709" s="45">
        <v>5000</v>
      </c>
      <c r="F709" s="21" t="s">
        <v>2572</v>
      </c>
      <c r="G709" s="7"/>
    </row>
    <row r="710" spans="1:7" ht="15" thickBot="1">
      <c r="A710" s="21">
        <v>708</v>
      </c>
      <c r="B710" s="21" t="s">
        <v>2485</v>
      </c>
      <c r="C710" s="44"/>
      <c r="D710" s="44"/>
      <c r="E710" s="45">
        <v>5000</v>
      </c>
      <c r="F710" s="21" t="s">
        <v>2572</v>
      </c>
      <c r="G710" s="7"/>
    </row>
    <row r="711" spans="1:7" ht="15" thickBot="1">
      <c r="A711" s="21">
        <v>709</v>
      </c>
      <c r="B711" s="21" t="s">
        <v>770</v>
      </c>
      <c r="C711" s="44"/>
      <c r="D711" s="44"/>
      <c r="E711" s="45">
        <v>40000</v>
      </c>
      <c r="F711" s="21" t="s">
        <v>2572</v>
      </c>
      <c r="G711" s="7"/>
    </row>
    <row r="712" spans="1:7" ht="15" thickBot="1">
      <c r="A712" s="21">
        <v>710</v>
      </c>
      <c r="B712" s="21" t="s">
        <v>770</v>
      </c>
      <c r="C712" s="44"/>
      <c r="D712" s="44"/>
      <c r="E712" s="45">
        <v>50000</v>
      </c>
      <c r="F712" s="21" t="s">
        <v>2572</v>
      </c>
      <c r="G712" s="7"/>
    </row>
    <row r="713" spans="1:7" ht="15" thickBot="1">
      <c r="A713" s="21">
        <v>711</v>
      </c>
      <c r="B713" s="21" t="s">
        <v>770</v>
      </c>
      <c r="C713" s="44"/>
      <c r="D713" s="44"/>
      <c r="E713" s="45">
        <v>16000</v>
      </c>
      <c r="F713" s="21" t="s">
        <v>2572</v>
      </c>
      <c r="G713" s="7"/>
    </row>
    <row r="714" spans="1:7" ht="15" thickBot="1">
      <c r="A714" s="21">
        <v>712</v>
      </c>
      <c r="B714" s="21" t="s">
        <v>770</v>
      </c>
      <c r="C714" s="44"/>
      <c r="D714" s="44"/>
      <c r="E714" s="45">
        <v>20000</v>
      </c>
      <c r="F714" s="21" t="s">
        <v>2572</v>
      </c>
      <c r="G714" s="7"/>
    </row>
    <row r="715" spans="1:7" ht="15" thickBot="1">
      <c r="A715" s="21">
        <v>713</v>
      </c>
      <c r="B715" s="21" t="s">
        <v>2486</v>
      </c>
      <c r="C715" s="44"/>
      <c r="D715" s="44"/>
      <c r="E715" s="45">
        <v>50000</v>
      </c>
      <c r="F715" s="21" t="s">
        <v>2572</v>
      </c>
      <c r="G715" s="7"/>
    </row>
    <row r="716" spans="1:7" ht="15" thickBot="1">
      <c r="A716" s="21">
        <v>714</v>
      </c>
      <c r="B716" s="21" t="s">
        <v>2486</v>
      </c>
      <c r="C716" s="44"/>
      <c r="D716" s="44"/>
      <c r="E716" s="45">
        <v>40000</v>
      </c>
      <c r="F716" s="21" t="s">
        <v>2572</v>
      </c>
      <c r="G716" s="7"/>
    </row>
    <row r="717" spans="1:7" ht="15" thickBot="1">
      <c r="A717" s="21">
        <v>715</v>
      </c>
      <c r="B717" s="21" t="s">
        <v>2486</v>
      </c>
      <c r="C717" s="44"/>
      <c r="D717" s="44"/>
      <c r="E717" s="45">
        <v>8000</v>
      </c>
      <c r="F717" s="21" t="s">
        <v>2572</v>
      </c>
      <c r="G717" s="7"/>
    </row>
    <row r="718" spans="1:7" ht="15" thickBot="1">
      <c r="A718" s="21">
        <v>716</v>
      </c>
      <c r="B718" s="21" t="s">
        <v>2486</v>
      </c>
      <c r="C718" s="44"/>
      <c r="D718" s="44"/>
      <c r="E718" s="45">
        <v>40000</v>
      </c>
      <c r="F718" s="21" t="s">
        <v>2572</v>
      </c>
      <c r="G718" s="7"/>
    </row>
    <row r="719" spans="1:7" ht="15" thickBot="1">
      <c r="A719" s="21">
        <v>717</v>
      </c>
      <c r="B719" s="21" t="s">
        <v>646</v>
      </c>
      <c r="C719" s="44"/>
      <c r="D719" s="44"/>
      <c r="E719" s="45">
        <v>18000</v>
      </c>
      <c r="F719" s="21" t="s">
        <v>2572</v>
      </c>
      <c r="G719" s="7"/>
    </row>
    <row r="720" spans="1:7" ht="15" thickBot="1">
      <c r="A720" s="21">
        <v>718</v>
      </c>
      <c r="B720" s="21" t="s">
        <v>646</v>
      </c>
      <c r="C720" s="44"/>
      <c r="D720" s="44"/>
      <c r="E720" s="45">
        <v>16000</v>
      </c>
      <c r="F720" s="21" t="s">
        <v>2572</v>
      </c>
      <c r="G720" s="7"/>
    </row>
    <row r="721" spans="1:7" ht="15" thickBot="1">
      <c r="A721" s="21">
        <v>719</v>
      </c>
      <c r="B721" s="21" t="s">
        <v>646</v>
      </c>
      <c r="C721" s="44"/>
      <c r="D721" s="44"/>
      <c r="E721" s="45">
        <v>3000</v>
      </c>
      <c r="F721" s="21" t="s">
        <v>2572</v>
      </c>
      <c r="G721" s="7"/>
    </row>
    <row r="722" spans="1:7" ht="15" thickBot="1">
      <c r="A722" s="21">
        <v>720</v>
      </c>
      <c r="B722" s="21" t="s">
        <v>646</v>
      </c>
      <c r="C722" s="44"/>
      <c r="D722" s="44"/>
      <c r="E722" s="45">
        <v>40000</v>
      </c>
      <c r="F722" s="21" t="s">
        <v>2572</v>
      </c>
      <c r="G722" s="7"/>
    </row>
    <row r="723" spans="1:7" ht="15" thickBot="1">
      <c r="A723" s="21">
        <v>721</v>
      </c>
      <c r="B723" s="21" t="s">
        <v>646</v>
      </c>
      <c r="C723" s="44"/>
      <c r="D723" s="44"/>
      <c r="E723" s="45">
        <v>120000</v>
      </c>
      <c r="F723" s="21" t="s">
        <v>2572</v>
      </c>
      <c r="G723" s="7"/>
    </row>
    <row r="724" spans="1:7" ht="15" thickBot="1">
      <c r="A724" s="21">
        <v>722</v>
      </c>
      <c r="B724" s="21" t="s">
        <v>646</v>
      </c>
      <c r="C724" s="44"/>
      <c r="D724" s="44"/>
      <c r="E724" s="45">
        <v>100000</v>
      </c>
      <c r="F724" s="21" t="s">
        <v>2572</v>
      </c>
      <c r="G724" s="7"/>
    </row>
    <row r="725" spans="1:7" ht="15" thickBot="1">
      <c r="A725" s="21">
        <v>723</v>
      </c>
      <c r="B725" s="21" t="s">
        <v>646</v>
      </c>
      <c r="C725" s="44"/>
      <c r="D725" s="44"/>
      <c r="E725" s="45">
        <v>3000</v>
      </c>
      <c r="F725" s="21" t="s">
        <v>2572</v>
      </c>
      <c r="G725" s="7"/>
    </row>
    <row r="726" spans="1:7" ht="15" thickBot="1">
      <c r="A726" s="21">
        <v>724</v>
      </c>
      <c r="B726" s="21" t="s">
        <v>646</v>
      </c>
      <c r="C726" s="44"/>
      <c r="D726" s="44"/>
      <c r="E726" s="45">
        <v>10000</v>
      </c>
      <c r="F726" s="21" t="s">
        <v>2572</v>
      </c>
      <c r="G726" s="7"/>
    </row>
    <row r="727" spans="1:7" ht="15" thickBot="1">
      <c r="A727" s="21">
        <v>725</v>
      </c>
      <c r="B727" s="21" t="s">
        <v>646</v>
      </c>
      <c r="C727" s="44"/>
      <c r="D727" s="44"/>
      <c r="E727" s="45">
        <v>15000</v>
      </c>
      <c r="F727" s="21" t="s">
        <v>2572</v>
      </c>
      <c r="G727" s="7"/>
    </row>
    <row r="728" spans="1:7" ht="15" thickBot="1">
      <c r="A728" s="21">
        <v>726</v>
      </c>
      <c r="B728" s="21" t="s">
        <v>843</v>
      </c>
      <c r="C728" s="44"/>
      <c r="D728" s="44"/>
      <c r="E728" s="45">
        <v>40000</v>
      </c>
      <c r="F728" s="21" t="s">
        <v>2572</v>
      </c>
      <c r="G728" s="7"/>
    </row>
    <row r="729" spans="1:7" ht="15" thickBot="1">
      <c r="A729" s="21">
        <v>727</v>
      </c>
      <c r="B729" s="21" t="s">
        <v>2487</v>
      </c>
      <c r="C729" s="44"/>
      <c r="D729" s="44"/>
      <c r="E729" s="45">
        <v>160000</v>
      </c>
      <c r="F729" s="21" t="s">
        <v>2572</v>
      </c>
      <c r="G729" s="7"/>
    </row>
    <row r="730" spans="1:7" ht="15" thickBot="1">
      <c r="A730" s="21">
        <v>728</v>
      </c>
      <c r="B730" s="21" t="s">
        <v>2487</v>
      </c>
      <c r="C730" s="44"/>
      <c r="D730" s="44"/>
      <c r="E730" s="45">
        <v>3000</v>
      </c>
      <c r="F730" s="21" t="s">
        <v>2572</v>
      </c>
      <c r="G730" s="7"/>
    </row>
    <row r="731" spans="1:7" ht="15" thickBot="1">
      <c r="A731" s="21">
        <v>729</v>
      </c>
      <c r="B731" s="21" t="s">
        <v>2487</v>
      </c>
      <c r="C731" s="44"/>
      <c r="D731" s="44"/>
      <c r="E731" s="45">
        <v>18000</v>
      </c>
      <c r="F731" s="21" t="s">
        <v>2572</v>
      </c>
      <c r="G731" s="7"/>
    </row>
    <row r="732" spans="1:7" ht="15" thickBot="1">
      <c r="A732" s="21">
        <v>730</v>
      </c>
      <c r="B732" s="21" t="s">
        <v>2487</v>
      </c>
      <c r="C732" s="44"/>
      <c r="D732" s="44"/>
      <c r="E732" s="45">
        <v>21000</v>
      </c>
      <c r="F732" s="21" t="s">
        <v>2572</v>
      </c>
      <c r="G732" s="7"/>
    </row>
    <row r="733" spans="1:7" ht="15" thickBot="1">
      <c r="A733" s="21">
        <v>731</v>
      </c>
      <c r="B733" s="21" t="s">
        <v>647</v>
      </c>
      <c r="C733" s="44"/>
      <c r="D733" s="44"/>
      <c r="E733" s="45">
        <v>6000</v>
      </c>
      <c r="F733" s="21" t="s">
        <v>2572</v>
      </c>
      <c r="G733" s="7"/>
    </row>
    <row r="734" spans="1:7" ht="15" thickBot="1">
      <c r="A734" s="21">
        <v>732</v>
      </c>
      <c r="B734" s="21" t="s">
        <v>647</v>
      </c>
      <c r="C734" s="44"/>
      <c r="D734" s="44"/>
      <c r="E734" s="45">
        <v>80000</v>
      </c>
      <c r="F734" s="21" t="s">
        <v>2572</v>
      </c>
      <c r="G734" s="7"/>
    </row>
    <row r="735" spans="1:7" ht="15" thickBot="1">
      <c r="A735" s="21">
        <v>733</v>
      </c>
      <c r="B735" s="21" t="s">
        <v>2488</v>
      </c>
      <c r="C735" s="44"/>
      <c r="D735" s="44"/>
      <c r="E735" s="45">
        <v>75000</v>
      </c>
      <c r="F735" s="21" t="s">
        <v>2572</v>
      </c>
      <c r="G735" s="7"/>
    </row>
    <row r="736" spans="1:7" ht="15" thickBot="1">
      <c r="A736" s="21">
        <v>734</v>
      </c>
      <c r="B736" s="21" t="s">
        <v>2488</v>
      </c>
      <c r="C736" s="44"/>
      <c r="D736" s="44"/>
      <c r="E736" s="45">
        <v>10000</v>
      </c>
      <c r="F736" s="21" t="s">
        <v>2572</v>
      </c>
      <c r="G736" s="7"/>
    </row>
    <row r="737" spans="1:7" ht="15" thickBot="1">
      <c r="A737" s="21">
        <v>735</v>
      </c>
      <c r="B737" s="21" t="s">
        <v>771</v>
      </c>
      <c r="C737" s="44"/>
      <c r="D737" s="44"/>
      <c r="E737" s="45">
        <v>600000</v>
      </c>
      <c r="F737" s="21" t="s">
        <v>2573</v>
      </c>
      <c r="G737" s="7"/>
    </row>
    <row r="738" spans="1:7" ht="15" thickBot="1">
      <c r="A738" s="21">
        <v>736</v>
      </c>
      <c r="B738" s="21" t="s">
        <v>771</v>
      </c>
      <c r="C738" s="44"/>
      <c r="D738" s="44"/>
      <c r="E738" s="45">
        <v>180000</v>
      </c>
      <c r="F738" s="21" t="s">
        <v>2574</v>
      </c>
      <c r="G738" s="7"/>
    </row>
    <row r="739" spans="1:7" ht="15" thickBot="1">
      <c r="A739" s="21">
        <v>737</v>
      </c>
      <c r="B739" s="21" t="s">
        <v>844</v>
      </c>
      <c r="C739" s="44"/>
      <c r="D739" s="44"/>
      <c r="E739" s="45">
        <v>12000</v>
      </c>
      <c r="F739" s="21" t="s">
        <v>2574</v>
      </c>
      <c r="G739" s="7"/>
    </row>
    <row r="740" spans="1:7" ht="15" thickBot="1">
      <c r="A740" s="21">
        <v>738</v>
      </c>
      <c r="B740" s="21" t="s">
        <v>844</v>
      </c>
      <c r="C740" s="44"/>
      <c r="D740" s="44"/>
      <c r="E740" s="45">
        <v>10000</v>
      </c>
      <c r="F740" s="21" t="s">
        <v>2574</v>
      </c>
      <c r="G740" s="7"/>
    </row>
    <row r="741" spans="1:7" ht="15" thickBot="1">
      <c r="A741" s="21">
        <v>739</v>
      </c>
      <c r="B741" s="21" t="s">
        <v>844</v>
      </c>
      <c r="C741" s="44"/>
      <c r="D741" s="44"/>
      <c r="E741" s="45">
        <v>3000</v>
      </c>
      <c r="F741" s="21" t="s">
        <v>2574</v>
      </c>
      <c r="G741" s="7"/>
    </row>
    <row r="742" spans="1:7" ht="15" thickBot="1">
      <c r="A742" s="21">
        <v>740</v>
      </c>
      <c r="B742" s="21" t="s">
        <v>844</v>
      </c>
      <c r="C742" s="44"/>
      <c r="D742" s="44"/>
      <c r="E742" s="45">
        <v>3000</v>
      </c>
      <c r="F742" s="21" t="s">
        <v>2574</v>
      </c>
      <c r="G742" s="7"/>
    </row>
    <row r="743" spans="1:7" ht="15" thickBot="1">
      <c r="A743" s="21">
        <v>741</v>
      </c>
      <c r="B743" s="21" t="s">
        <v>844</v>
      </c>
      <c r="C743" s="44"/>
      <c r="D743" s="44"/>
      <c r="E743" s="45">
        <v>18000</v>
      </c>
      <c r="F743" s="21" t="s">
        <v>2574</v>
      </c>
      <c r="G743" s="7"/>
    </row>
    <row r="744" spans="1:7" ht="15" thickBot="1">
      <c r="A744" s="21">
        <v>742</v>
      </c>
      <c r="B744" s="21" t="s">
        <v>844</v>
      </c>
      <c r="C744" s="44"/>
      <c r="D744" s="44"/>
      <c r="E744" s="45">
        <v>60000</v>
      </c>
      <c r="F744" s="21" t="s">
        <v>2574</v>
      </c>
      <c r="G744" s="7"/>
    </row>
    <row r="745" spans="1:7" ht="15" thickBot="1">
      <c r="A745" s="21">
        <v>743</v>
      </c>
      <c r="B745" s="21" t="s">
        <v>2489</v>
      </c>
      <c r="C745" s="44"/>
      <c r="D745" s="44"/>
      <c r="E745" s="45">
        <v>10000</v>
      </c>
      <c r="F745" s="21" t="s">
        <v>2574</v>
      </c>
      <c r="G745" s="7"/>
    </row>
    <row r="746" spans="1:7" ht="15" thickBot="1">
      <c r="A746" s="21">
        <v>744</v>
      </c>
      <c r="B746" s="21" t="s">
        <v>845</v>
      </c>
      <c r="C746" s="44"/>
      <c r="D746" s="44"/>
      <c r="E746" s="45">
        <v>12000</v>
      </c>
      <c r="F746" s="21" t="s">
        <v>2574</v>
      </c>
      <c r="G746" s="7"/>
    </row>
    <row r="747" spans="1:7" ht="15" thickBot="1">
      <c r="A747" s="21">
        <v>745</v>
      </c>
      <c r="B747" s="21" t="s">
        <v>845</v>
      </c>
      <c r="C747" s="44"/>
      <c r="D747" s="44"/>
      <c r="E747" s="45">
        <v>30000</v>
      </c>
      <c r="F747" s="21" t="s">
        <v>2574</v>
      </c>
      <c r="G747" s="7"/>
    </row>
    <row r="748" spans="1:7" ht="15" thickBot="1">
      <c r="A748" s="21">
        <v>746</v>
      </c>
      <c r="B748" s="21" t="s">
        <v>845</v>
      </c>
      <c r="C748" s="44"/>
      <c r="D748" s="44"/>
      <c r="E748" s="45">
        <v>60000</v>
      </c>
      <c r="F748" s="21" t="s">
        <v>2574</v>
      </c>
      <c r="G748" s="7"/>
    </row>
    <row r="749" spans="1:7" ht="15" thickBot="1">
      <c r="A749" s="21">
        <v>747</v>
      </c>
      <c r="B749" s="21" t="s">
        <v>845</v>
      </c>
      <c r="C749" s="44"/>
      <c r="D749" s="44"/>
      <c r="E749" s="45">
        <v>50000</v>
      </c>
      <c r="F749" s="21" t="s">
        <v>2574</v>
      </c>
      <c r="G749" s="7"/>
    </row>
    <row r="750" spans="1:7" ht="15" thickBot="1">
      <c r="A750" s="21">
        <v>748</v>
      </c>
      <c r="B750" s="21" t="s">
        <v>845</v>
      </c>
      <c r="C750" s="44"/>
      <c r="D750" s="44"/>
      <c r="E750" s="45">
        <v>10000</v>
      </c>
      <c r="F750" s="21" t="s">
        <v>2574</v>
      </c>
      <c r="G750" s="7"/>
    </row>
    <row r="751" spans="1:7" ht="15" thickBot="1">
      <c r="A751" s="21">
        <v>749</v>
      </c>
      <c r="B751" s="21" t="s">
        <v>845</v>
      </c>
      <c r="C751" s="44"/>
      <c r="D751" s="44"/>
      <c r="E751" s="45">
        <v>15000</v>
      </c>
      <c r="F751" s="21" t="s">
        <v>2574</v>
      </c>
      <c r="G751" s="7"/>
    </row>
    <row r="752" spans="1:7" ht="15" thickBot="1">
      <c r="A752" s="21">
        <v>750</v>
      </c>
      <c r="B752" s="21" t="s">
        <v>845</v>
      </c>
      <c r="C752" s="44"/>
      <c r="D752" s="44"/>
      <c r="E752" s="45">
        <v>4000</v>
      </c>
      <c r="F752" s="21" t="s">
        <v>2574</v>
      </c>
      <c r="G752" s="7"/>
    </row>
    <row r="753" spans="1:7" ht="15" thickBot="1">
      <c r="A753" s="21">
        <v>751</v>
      </c>
      <c r="B753" s="21" t="s">
        <v>846</v>
      </c>
      <c r="C753" s="44"/>
      <c r="D753" s="44"/>
      <c r="E753" s="45">
        <v>63000</v>
      </c>
      <c r="F753" s="21" t="s">
        <v>2574</v>
      </c>
      <c r="G753" s="7"/>
    </row>
    <row r="754" spans="1:7" ht="15" thickBot="1">
      <c r="A754" s="21">
        <v>752</v>
      </c>
      <c r="B754" s="21" t="s">
        <v>846</v>
      </c>
      <c r="C754" s="44"/>
      <c r="D754" s="44"/>
      <c r="E754" s="45">
        <v>120000</v>
      </c>
      <c r="F754" s="21" t="s">
        <v>2574</v>
      </c>
      <c r="G754" s="7"/>
    </row>
    <row r="755" spans="1:7" ht="15" thickBot="1">
      <c r="A755" s="21">
        <v>753</v>
      </c>
      <c r="B755" s="21" t="s">
        <v>846</v>
      </c>
      <c r="C755" s="44"/>
      <c r="D755" s="44"/>
      <c r="E755" s="45">
        <v>600000</v>
      </c>
      <c r="F755" s="21" t="s">
        <v>2574</v>
      </c>
      <c r="G755" s="7"/>
    </row>
    <row r="756" spans="1:7" ht="15" thickBot="1">
      <c r="A756" s="21">
        <v>754</v>
      </c>
      <c r="B756" s="21" t="s">
        <v>846</v>
      </c>
      <c r="C756" s="44"/>
      <c r="D756" s="44"/>
      <c r="E756" s="45">
        <v>200000</v>
      </c>
      <c r="F756" s="21" t="s">
        <v>2574</v>
      </c>
      <c r="G756" s="7"/>
    </row>
    <row r="757" spans="1:7" ht="15" thickBot="1">
      <c r="A757" s="21">
        <v>755</v>
      </c>
      <c r="B757" s="21" t="s">
        <v>846</v>
      </c>
      <c r="C757" s="44"/>
      <c r="D757" s="44"/>
      <c r="E757" s="45">
        <v>3000</v>
      </c>
      <c r="F757" s="21" t="s">
        <v>2574</v>
      </c>
      <c r="G757" s="7"/>
    </row>
    <row r="758" spans="1:7" ht="15" thickBot="1">
      <c r="A758" s="21">
        <v>756</v>
      </c>
      <c r="B758" s="21" t="s">
        <v>833</v>
      </c>
      <c r="C758" s="44"/>
      <c r="D758" s="44"/>
      <c r="E758" s="45">
        <v>40000</v>
      </c>
      <c r="F758" s="21" t="s">
        <v>2574</v>
      </c>
      <c r="G758" s="7"/>
    </row>
    <row r="759" spans="1:7" ht="15" thickBot="1">
      <c r="A759" s="21">
        <v>757</v>
      </c>
      <c r="B759" s="21" t="s">
        <v>833</v>
      </c>
      <c r="C759" s="44"/>
      <c r="D759" s="44"/>
      <c r="E759" s="45">
        <v>60000</v>
      </c>
      <c r="F759" s="21" t="s">
        <v>2574</v>
      </c>
      <c r="G759" s="7"/>
    </row>
    <row r="760" spans="1:7" ht="15" thickBot="1">
      <c r="A760" s="21">
        <v>758</v>
      </c>
      <c r="B760" s="21" t="s">
        <v>833</v>
      </c>
      <c r="C760" s="44"/>
      <c r="D760" s="44"/>
      <c r="E760" s="45">
        <v>3000</v>
      </c>
      <c r="F760" s="21" t="s">
        <v>2574</v>
      </c>
      <c r="G760" s="7"/>
    </row>
    <row r="761" spans="1:7" ht="15" thickBot="1">
      <c r="A761" s="21">
        <v>759</v>
      </c>
      <c r="B761" s="21" t="s">
        <v>773</v>
      </c>
      <c r="C761" s="44"/>
      <c r="D761" s="44"/>
      <c r="E761" s="45">
        <v>6000</v>
      </c>
      <c r="F761" s="21" t="s">
        <v>2574</v>
      </c>
      <c r="G761" s="7"/>
    </row>
    <row r="762" spans="1:7" ht="15" thickBot="1">
      <c r="A762" s="21">
        <v>760</v>
      </c>
      <c r="B762" s="21" t="s">
        <v>773</v>
      </c>
      <c r="C762" s="44"/>
      <c r="D762" s="44"/>
      <c r="E762" s="45">
        <v>2000</v>
      </c>
      <c r="F762" s="21" t="s">
        <v>2574</v>
      </c>
      <c r="G762" s="7"/>
    </row>
    <row r="763" spans="1:7" ht="15" thickBot="1">
      <c r="A763" s="21">
        <v>761</v>
      </c>
      <c r="B763" s="21" t="s">
        <v>773</v>
      </c>
      <c r="C763" s="44"/>
      <c r="D763" s="44"/>
      <c r="E763" s="45">
        <v>6000</v>
      </c>
      <c r="F763" s="21" t="s">
        <v>2574</v>
      </c>
      <c r="G763" s="7"/>
    </row>
    <row r="764" spans="1:7" ht="15" thickBot="1">
      <c r="A764" s="21">
        <v>762</v>
      </c>
      <c r="B764" s="21" t="s">
        <v>671</v>
      </c>
      <c r="C764" s="44"/>
      <c r="D764" s="44"/>
      <c r="E764" s="45">
        <v>36000</v>
      </c>
      <c r="F764" s="21" t="s">
        <v>2574</v>
      </c>
      <c r="G764" s="7"/>
    </row>
    <row r="765" spans="1:7" ht="15" thickBot="1">
      <c r="A765" s="21">
        <v>763</v>
      </c>
      <c r="B765" s="21" t="s">
        <v>671</v>
      </c>
      <c r="C765" s="44"/>
      <c r="D765" s="44"/>
      <c r="E765" s="45">
        <v>55000</v>
      </c>
      <c r="F765" s="21" t="s">
        <v>2574</v>
      </c>
      <c r="G765" s="7"/>
    </row>
    <row r="766" spans="1:7" ht="15" thickBot="1">
      <c r="A766" s="21">
        <v>764</v>
      </c>
      <c r="B766" s="21" t="s">
        <v>671</v>
      </c>
      <c r="C766" s="44"/>
      <c r="D766" s="44"/>
      <c r="E766" s="45">
        <v>210000</v>
      </c>
      <c r="F766" s="21" t="s">
        <v>2574</v>
      </c>
      <c r="G766" s="7"/>
    </row>
    <row r="767" spans="1:7" ht="15" thickBot="1">
      <c r="A767" s="21">
        <v>765</v>
      </c>
      <c r="B767" s="21" t="s">
        <v>671</v>
      </c>
      <c r="C767" s="44"/>
      <c r="D767" s="44"/>
      <c r="E767" s="45">
        <v>12000</v>
      </c>
      <c r="F767" s="21" t="s">
        <v>2574</v>
      </c>
      <c r="G767" s="7"/>
    </row>
    <row r="768" spans="1:7" ht="15" thickBot="1">
      <c r="A768" s="21">
        <v>766</v>
      </c>
      <c r="B768" s="21" t="s">
        <v>671</v>
      </c>
      <c r="C768" s="44"/>
      <c r="D768" s="44"/>
      <c r="E768" s="45">
        <v>60000</v>
      </c>
      <c r="F768" s="21" t="s">
        <v>2574</v>
      </c>
      <c r="G768" s="7"/>
    </row>
    <row r="769" spans="1:7" ht="15" thickBot="1">
      <c r="A769" s="21">
        <v>767</v>
      </c>
      <c r="B769" s="21" t="s">
        <v>671</v>
      </c>
      <c r="C769" s="44"/>
      <c r="D769" s="44"/>
      <c r="E769" s="45">
        <v>30000</v>
      </c>
      <c r="F769" s="21" t="s">
        <v>2574</v>
      </c>
      <c r="G769" s="7"/>
    </row>
    <row r="770" spans="1:7" ht="15" thickBot="1">
      <c r="A770" s="21">
        <v>768</v>
      </c>
      <c r="B770" s="21" t="s">
        <v>671</v>
      </c>
      <c r="C770" s="44"/>
      <c r="D770" s="44"/>
      <c r="E770" s="45">
        <v>30000</v>
      </c>
      <c r="F770" s="21" t="s">
        <v>2574</v>
      </c>
      <c r="G770" s="7"/>
    </row>
    <row r="771" spans="1:7" ht="15" thickBot="1">
      <c r="A771" s="21">
        <v>769</v>
      </c>
      <c r="B771" s="21" t="s">
        <v>2490</v>
      </c>
      <c r="C771" s="44"/>
      <c r="D771" s="44"/>
      <c r="E771" s="45">
        <v>18000</v>
      </c>
      <c r="F771" s="21" t="s">
        <v>2574</v>
      </c>
      <c r="G771" s="7"/>
    </row>
    <row r="772" spans="1:7" ht="15" thickBot="1">
      <c r="A772" s="21">
        <v>770</v>
      </c>
      <c r="B772" s="21" t="s">
        <v>2490</v>
      </c>
      <c r="C772" s="44"/>
      <c r="D772" s="44"/>
      <c r="E772" s="45">
        <v>24000</v>
      </c>
      <c r="F772" s="21" t="s">
        <v>2574</v>
      </c>
      <c r="G772" s="7"/>
    </row>
    <row r="773" spans="1:7" ht="15" thickBot="1">
      <c r="A773" s="21">
        <v>771</v>
      </c>
      <c r="B773" s="21" t="s">
        <v>2490</v>
      </c>
      <c r="C773" s="44"/>
      <c r="D773" s="44"/>
      <c r="E773" s="45">
        <v>30000</v>
      </c>
      <c r="F773" s="21" t="s">
        <v>2574</v>
      </c>
      <c r="G773" s="7"/>
    </row>
    <row r="774" spans="1:7" ht="15" thickBot="1">
      <c r="A774" s="21">
        <v>772</v>
      </c>
      <c r="B774" s="21" t="s">
        <v>2490</v>
      </c>
      <c r="C774" s="44"/>
      <c r="D774" s="44"/>
      <c r="E774" s="45">
        <v>200000</v>
      </c>
      <c r="F774" s="21" t="s">
        <v>2574</v>
      </c>
      <c r="G774" s="7"/>
    </row>
    <row r="775" spans="1:7" ht="15" thickBot="1">
      <c r="A775" s="21">
        <v>773</v>
      </c>
      <c r="B775" s="21" t="s">
        <v>2490</v>
      </c>
      <c r="C775" s="44"/>
      <c r="D775" s="44"/>
      <c r="E775" s="45">
        <v>188000</v>
      </c>
      <c r="F775" s="21" t="s">
        <v>2574</v>
      </c>
      <c r="G775" s="7"/>
    </row>
    <row r="776" spans="1:7" ht="15" thickBot="1">
      <c r="A776" s="21">
        <v>774</v>
      </c>
      <c r="B776" s="21" t="s">
        <v>2491</v>
      </c>
      <c r="C776" s="44"/>
      <c r="D776" s="44"/>
      <c r="E776" s="45">
        <v>160000</v>
      </c>
      <c r="F776" s="21" t="s">
        <v>2574</v>
      </c>
      <c r="G776" s="7"/>
    </row>
    <row r="777" spans="1:7" ht="15" thickBot="1">
      <c r="A777" s="21">
        <v>775</v>
      </c>
      <c r="B777" s="21" t="s">
        <v>2491</v>
      </c>
      <c r="C777" s="44"/>
      <c r="D777" s="44"/>
      <c r="E777" s="45">
        <v>35000</v>
      </c>
      <c r="F777" s="21" t="s">
        <v>2574</v>
      </c>
      <c r="G777" s="7"/>
    </row>
    <row r="778" spans="1:7" ht="15" thickBot="1">
      <c r="A778" s="21">
        <v>776</v>
      </c>
      <c r="B778" s="21" t="s">
        <v>2491</v>
      </c>
      <c r="C778" s="44"/>
      <c r="D778" s="44"/>
      <c r="E778" s="45">
        <v>3000</v>
      </c>
      <c r="F778" s="21" t="s">
        <v>2574</v>
      </c>
      <c r="G778" s="7"/>
    </row>
    <row r="779" spans="1:7" ht="15" thickBot="1">
      <c r="A779" s="21">
        <v>777</v>
      </c>
      <c r="B779" s="21" t="s">
        <v>648</v>
      </c>
      <c r="C779" s="44"/>
      <c r="D779" s="44"/>
      <c r="E779" s="45">
        <v>10000</v>
      </c>
      <c r="F779" s="21" t="s">
        <v>2574</v>
      </c>
      <c r="G779" s="7"/>
    </row>
    <row r="780" spans="1:7" ht="86.25" thickBot="1">
      <c r="A780" s="21">
        <v>778</v>
      </c>
      <c r="B780" s="21" t="s">
        <v>648</v>
      </c>
      <c r="C780" s="44"/>
      <c r="D780" s="44"/>
      <c r="E780" s="169">
        <v>240000</v>
      </c>
      <c r="F780" s="21" t="s">
        <v>2574</v>
      </c>
      <c r="G780" s="7" t="s">
        <v>9009</v>
      </c>
    </row>
    <row r="781" spans="1:7" ht="15" thickBot="1">
      <c r="A781" s="21">
        <v>779</v>
      </c>
      <c r="B781" s="21" t="s">
        <v>649</v>
      </c>
      <c r="C781" s="44"/>
      <c r="D781" s="44"/>
      <c r="E781" s="45">
        <v>40000</v>
      </c>
      <c r="F781" s="21" t="s">
        <v>2575</v>
      </c>
      <c r="G781" s="7"/>
    </row>
    <row r="782" spans="1:7" ht="15" thickBot="1">
      <c r="A782" s="21">
        <v>780</v>
      </c>
      <c r="B782" s="21" t="s">
        <v>774</v>
      </c>
      <c r="C782" s="44"/>
      <c r="D782" s="44"/>
      <c r="E782" s="45">
        <v>20000</v>
      </c>
      <c r="F782" s="21" t="s">
        <v>2576</v>
      </c>
      <c r="G782" s="7"/>
    </row>
    <row r="783" spans="1:7" ht="15" thickBot="1">
      <c r="A783" s="21">
        <v>781</v>
      </c>
      <c r="B783" s="21" t="s">
        <v>774</v>
      </c>
      <c r="C783" s="44"/>
      <c r="D783" s="44"/>
      <c r="E783" s="45">
        <v>6000</v>
      </c>
      <c r="F783" s="21" t="s">
        <v>2576</v>
      </c>
      <c r="G783" s="7"/>
    </row>
    <row r="784" spans="1:7" ht="15" thickBot="1">
      <c r="A784" s="21">
        <v>782</v>
      </c>
      <c r="B784" s="21" t="s">
        <v>774</v>
      </c>
      <c r="C784" s="44"/>
      <c r="D784" s="44"/>
      <c r="E784" s="45">
        <v>4000</v>
      </c>
      <c r="F784" s="21" t="s">
        <v>2576</v>
      </c>
      <c r="G784" s="7"/>
    </row>
    <row r="785" spans="1:7" ht="15" thickBot="1">
      <c r="A785" s="21">
        <v>783</v>
      </c>
      <c r="B785" s="21" t="s">
        <v>857</v>
      </c>
      <c r="C785" s="44"/>
      <c r="D785" s="44"/>
      <c r="E785" s="45">
        <v>250000</v>
      </c>
      <c r="F785" s="21" t="s">
        <v>2576</v>
      </c>
      <c r="G785" s="7"/>
    </row>
    <row r="786" spans="1:7" ht="15" thickBot="1">
      <c r="A786" s="21">
        <v>784</v>
      </c>
      <c r="B786" s="21" t="s">
        <v>857</v>
      </c>
      <c r="C786" s="44"/>
      <c r="D786" s="44"/>
      <c r="E786" s="45">
        <v>460000</v>
      </c>
      <c r="F786" s="21" t="s">
        <v>2576</v>
      </c>
      <c r="G786" s="7"/>
    </row>
    <row r="787" spans="1:7" ht="15" thickBot="1">
      <c r="A787" s="21">
        <v>785</v>
      </c>
      <c r="B787" s="21" t="s">
        <v>834</v>
      </c>
      <c r="C787" s="44"/>
      <c r="D787" s="44"/>
      <c r="E787" s="45">
        <v>120000</v>
      </c>
      <c r="F787" s="21" t="s">
        <v>2576</v>
      </c>
      <c r="G787" s="7"/>
    </row>
    <row r="788" spans="1:7" ht="15" thickBot="1">
      <c r="A788" s="21">
        <v>786</v>
      </c>
      <c r="B788" s="21" t="s">
        <v>834</v>
      </c>
      <c r="C788" s="44"/>
      <c r="D788" s="44"/>
      <c r="E788" s="45">
        <v>120000</v>
      </c>
      <c r="F788" s="21" t="s">
        <v>2576</v>
      </c>
      <c r="G788" s="7"/>
    </row>
    <row r="789" spans="1:7" ht="15" thickBot="1">
      <c r="A789" s="21">
        <v>787</v>
      </c>
      <c r="B789" s="21" t="s">
        <v>834</v>
      </c>
      <c r="C789" s="44"/>
      <c r="D789" s="44"/>
      <c r="E789" s="45">
        <v>210000</v>
      </c>
      <c r="F789" s="21" t="s">
        <v>2576</v>
      </c>
      <c r="G789" s="7"/>
    </row>
    <row r="790" spans="1:7" ht="15" thickBot="1">
      <c r="A790" s="21">
        <v>788</v>
      </c>
      <c r="B790" s="21" t="s">
        <v>834</v>
      </c>
      <c r="C790" s="44"/>
      <c r="D790" s="44"/>
      <c r="E790" s="45">
        <v>100000</v>
      </c>
      <c r="F790" s="21" t="s">
        <v>2576</v>
      </c>
      <c r="G790" s="7"/>
    </row>
    <row r="791" spans="1:7" ht="15" thickBot="1">
      <c r="A791" s="21">
        <v>789</v>
      </c>
      <c r="B791" s="21" t="s">
        <v>776</v>
      </c>
      <c r="C791" s="44"/>
      <c r="D791" s="44"/>
      <c r="E791" s="45">
        <v>75000</v>
      </c>
      <c r="F791" s="21" t="s">
        <v>2576</v>
      </c>
      <c r="G791" s="7"/>
    </row>
    <row r="792" spans="1:7" ht="15" thickBot="1">
      <c r="A792" s="21">
        <v>790</v>
      </c>
      <c r="B792" s="21" t="s">
        <v>776</v>
      </c>
      <c r="C792" s="44"/>
      <c r="D792" s="44"/>
      <c r="E792" s="45">
        <v>6500</v>
      </c>
      <c r="F792" s="21" t="s">
        <v>2576</v>
      </c>
      <c r="G792" s="7"/>
    </row>
    <row r="793" spans="1:7" ht="15" thickBot="1">
      <c r="A793" s="21">
        <v>791</v>
      </c>
      <c r="B793" s="21" t="s">
        <v>776</v>
      </c>
      <c r="C793" s="44"/>
      <c r="D793" s="44"/>
      <c r="E793" s="45">
        <v>14000</v>
      </c>
      <c r="F793" s="21" t="s">
        <v>2576</v>
      </c>
      <c r="G793" s="7"/>
    </row>
    <row r="794" spans="1:7" ht="15" thickBot="1">
      <c r="A794" s="21">
        <v>792</v>
      </c>
      <c r="B794" s="21" t="s">
        <v>776</v>
      </c>
      <c r="C794" s="44"/>
      <c r="D794" s="44"/>
      <c r="E794" s="45">
        <v>10000</v>
      </c>
      <c r="F794" s="21" t="s">
        <v>2576</v>
      </c>
      <c r="G794" s="7"/>
    </row>
    <row r="795" spans="1:7" ht="15" thickBot="1">
      <c r="A795" s="21">
        <v>793</v>
      </c>
      <c r="B795" s="21" t="s">
        <v>776</v>
      </c>
      <c r="C795" s="44"/>
      <c r="D795" s="44"/>
      <c r="E795" s="45">
        <v>5000</v>
      </c>
      <c r="F795" s="21" t="s">
        <v>2576</v>
      </c>
      <c r="G795" s="7"/>
    </row>
    <row r="796" spans="1:7" ht="15" thickBot="1">
      <c r="A796" s="21">
        <v>794</v>
      </c>
      <c r="B796" s="21" t="s">
        <v>777</v>
      </c>
      <c r="C796" s="44"/>
      <c r="D796" s="44"/>
      <c r="E796" s="45">
        <v>16000</v>
      </c>
      <c r="F796" s="21" t="s">
        <v>2576</v>
      </c>
      <c r="G796" s="7"/>
    </row>
    <row r="797" spans="1:7" ht="15" thickBot="1">
      <c r="A797" s="21">
        <v>795</v>
      </c>
      <c r="B797" s="21" t="s">
        <v>2492</v>
      </c>
      <c r="C797" s="44"/>
      <c r="D797" s="44"/>
      <c r="E797" s="45">
        <v>40000</v>
      </c>
      <c r="F797" s="21" t="s">
        <v>2576</v>
      </c>
      <c r="G797" s="7"/>
    </row>
    <row r="798" spans="1:7" ht="15" thickBot="1">
      <c r="A798" s="21">
        <v>796</v>
      </c>
      <c r="B798" s="21" t="s">
        <v>2492</v>
      </c>
      <c r="C798" s="44"/>
      <c r="D798" s="44"/>
      <c r="E798" s="45">
        <v>18000</v>
      </c>
      <c r="F798" s="21" t="s">
        <v>2576</v>
      </c>
      <c r="G798" s="7"/>
    </row>
    <row r="799" spans="1:7" ht="15" thickBot="1">
      <c r="A799" s="21">
        <v>797</v>
      </c>
      <c r="B799" s="21" t="s">
        <v>848</v>
      </c>
      <c r="C799" s="44"/>
      <c r="D799" s="44"/>
      <c r="E799" s="45">
        <v>40000</v>
      </c>
      <c r="F799" s="21" t="s">
        <v>2576</v>
      </c>
      <c r="G799" s="7"/>
    </row>
    <row r="800" spans="1:7" ht="15" thickBot="1">
      <c r="A800" s="21">
        <v>798</v>
      </c>
      <c r="B800" s="21" t="s">
        <v>848</v>
      </c>
      <c r="C800" s="44"/>
      <c r="D800" s="44"/>
      <c r="E800" s="45">
        <v>4000</v>
      </c>
      <c r="F800" s="21" t="s">
        <v>2576</v>
      </c>
      <c r="G800" s="7"/>
    </row>
    <row r="801" spans="1:7" ht="86.25" thickBot="1">
      <c r="A801" s="21">
        <v>799</v>
      </c>
      <c r="B801" s="21" t="s">
        <v>848</v>
      </c>
      <c r="C801" s="44"/>
      <c r="D801" s="44"/>
      <c r="E801" s="169">
        <v>4000</v>
      </c>
      <c r="F801" s="21" t="s">
        <v>2576</v>
      </c>
      <c r="G801" s="7" t="s">
        <v>9009</v>
      </c>
    </row>
    <row r="802" spans="1:7" ht="15" thickBot="1">
      <c r="A802" s="21">
        <v>800</v>
      </c>
      <c r="B802" s="21" t="s">
        <v>848</v>
      </c>
      <c r="C802" s="44"/>
      <c r="D802" s="44"/>
      <c r="E802" s="45">
        <v>3000</v>
      </c>
      <c r="F802" s="21" t="s">
        <v>2576</v>
      </c>
      <c r="G802" s="7"/>
    </row>
    <row r="803" spans="1:7" ht="15" thickBot="1">
      <c r="A803" s="21">
        <v>801</v>
      </c>
      <c r="B803" s="21" t="s">
        <v>848</v>
      </c>
      <c r="C803" s="44"/>
      <c r="D803" s="44"/>
      <c r="E803" s="45">
        <v>4000</v>
      </c>
      <c r="F803" s="21" t="s">
        <v>2576</v>
      </c>
      <c r="G803" s="7"/>
    </row>
    <row r="804" spans="1:7" ht="15" thickBot="1">
      <c r="A804" s="21">
        <v>802</v>
      </c>
      <c r="B804" s="21" t="s">
        <v>848</v>
      </c>
      <c r="C804" s="44"/>
      <c r="D804" s="44"/>
      <c r="E804" s="45">
        <v>3000</v>
      </c>
      <c r="F804" s="21" t="s">
        <v>2576</v>
      </c>
      <c r="G804" s="7"/>
    </row>
    <row r="805" spans="1:7" ht="15" thickBot="1">
      <c r="A805" s="21">
        <v>803</v>
      </c>
      <c r="B805" s="21" t="s">
        <v>848</v>
      </c>
      <c r="C805" s="44"/>
      <c r="D805" s="44"/>
      <c r="E805" s="45">
        <v>3000</v>
      </c>
      <c r="F805" s="21" t="s">
        <v>2576</v>
      </c>
      <c r="G805" s="7"/>
    </row>
    <row r="806" spans="1:7" ht="15" thickBot="1">
      <c r="A806" s="21">
        <v>804</v>
      </c>
      <c r="B806" s="21" t="s">
        <v>848</v>
      </c>
      <c r="C806" s="44"/>
      <c r="D806" s="44"/>
      <c r="E806" s="45">
        <v>3000</v>
      </c>
      <c r="F806" s="21" t="s">
        <v>2576</v>
      </c>
      <c r="G806" s="7"/>
    </row>
    <row r="807" spans="1:7" ht="15" thickBot="1">
      <c r="A807" s="21">
        <v>805</v>
      </c>
      <c r="B807" s="21" t="s">
        <v>848</v>
      </c>
      <c r="C807" s="44"/>
      <c r="D807" s="44"/>
      <c r="E807" s="45">
        <v>7500</v>
      </c>
      <c r="F807" s="21" t="s">
        <v>2576</v>
      </c>
      <c r="G807" s="7"/>
    </row>
    <row r="808" spans="1:7" ht="15" thickBot="1">
      <c r="A808" s="21">
        <v>806</v>
      </c>
      <c r="B808" s="21" t="s">
        <v>848</v>
      </c>
      <c r="C808" s="44"/>
      <c r="D808" s="44"/>
      <c r="E808" s="45">
        <v>3000</v>
      </c>
      <c r="F808" s="21" t="s">
        <v>2576</v>
      </c>
      <c r="G808" s="7"/>
    </row>
    <row r="809" spans="1:7" ht="15" thickBot="1">
      <c r="A809" s="21">
        <v>807</v>
      </c>
      <c r="B809" s="21" t="s">
        <v>2493</v>
      </c>
      <c r="C809" s="44"/>
      <c r="D809" s="44"/>
      <c r="E809" s="45">
        <v>330000</v>
      </c>
      <c r="F809" s="21" t="s">
        <v>2576</v>
      </c>
      <c r="G809" s="7"/>
    </row>
    <row r="810" spans="1:7" ht="15" thickBot="1">
      <c r="A810" s="21">
        <v>808</v>
      </c>
      <c r="B810" s="21" t="s">
        <v>2493</v>
      </c>
      <c r="C810" s="44"/>
      <c r="D810" s="44"/>
      <c r="E810" s="45">
        <v>50000</v>
      </c>
      <c r="F810" s="21" t="s">
        <v>2576</v>
      </c>
      <c r="G810" s="7"/>
    </row>
    <row r="811" spans="1:7" ht="15" thickBot="1">
      <c r="A811" s="21">
        <v>809</v>
      </c>
      <c r="B811" s="21" t="s">
        <v>2493</v>
      </c>
      <c r="C811" s="44"/>
      <c r="D811" s="44"/>
      <c r="E811" s="45">
        <v>10000</v>
      </c>
      <c r="F811" s="21" t="s">
        <v>2576</v>
      </c>
      <c r="G811" s="7"/>
    </row>
    <row r="812" spans="1:7" ht="15" thickBot="1">
      <c r="A812" s="21">
        <v>810</v>
      </c>
      <c r="B812" s="21" t="s">
        <v>673</v>
      </c>
      <c r="C812" s="44"/>
      <c r="D812" s="44"/>
      <c r="E812" s="45">
        <v>100000</v>
      </c>
      <c r="F812" s="21" t="s">
        <v>2576</v>
      </c>
      <c r="G812" s="7"/>
    </row>
    <row r="813" spans="1:7" ht="15" thickBot="1">
      <c r="A813" s="21">
        <v>811</v>
      </c>
      <c r="B813" s="21" t="s">
        <v>2494</v>
      </c>
      <c r="C813" s="44"/>
      <c r="D813" s="44"/>
      <c r="E813" s="45">
        <v>100000</v>
      </c>
      <c r="F813" s="21" t="s">
        <v>2576</v>
      </c>
      <c r="G813" s="7"/>
    </row>
    <row r="814" spans="1:7" ht="15" thickBot="1">
      <c r="A814" s="21">
        <v>812</v>
      </c>
      <c r="B814" s="21" t="s">
        <v>2495</v>
      </c>
      <c r="C814" s="44"/>
      <c r="D814" s="44"/>
      <c r="E814" s="45">
        <v>300000</v>
      </c>
      <c r="F814" s="21" t="s">
        <v>2576</v>
      </c>
      <c r="G814" s="7"/>
    </row>
    <row r="815" spans="1:7" ht="15" thickBot="1">
      <c r="A815" s="21">
        <v>813</v>
      </c>
      <c r="B815" s="21" t="s">
        <v>2495</v>
      </c>
      <c r="C815" s="44"/>
      <c r="D815" s="44"/>
      <c r="E815" s="45">
        <v>75000</v>
      </c>
      <c r="F815" s="21" t="s">
        <v>2576</v>
      </c>
      <c r="G815" s="7"/>
    </row>
    <row r="816" spans="1:7" ht="15" thickBot="1">
      <c r="A816" s="21">
        <v>814</v>
      </c>
      <c r="B816" s="21" t="s">
        <v>2496</v>
      </c>
      <c r="C816" s="44"/>
      <c r="D816" s="44"/>
      <c r="E816" s="45">
        <v>120000</v>
      </c>
      <c r="F816" s="21" t="s">
        <v>2576</v>
      </c>
      <c r="G816" s="7"/>
    </row>
    <row r="817" spans="1:7" ht="15" thickBot="1">
      <c r="A817" s="21">
        <v>815</v>
      </c>
      <c r="B817" s="21" t="s">
        <v>651</v>
      </c>
      <c r="C817" s="44"/>
      <c r="D817" s="44"/>
      <c r="E817" s="45">
        <v>160000</v>
      </c>
      <c r="F817" s="21" t="s">
        <v>2576</v>
      </c>
      <c r="G817" s="7"/>
    </row>
    <row r="818" spans="1:7" ht="15" thickBot="1">
      <c r="A818" s="21">
        <v>816</v>
      </c>
      <c r="B818" s="21" t="s">
        <v>850</v>
      </c>
      <c r="C818" s="44"/>
      <c r="D818" s="44"/>
      <c r="E818" s="45">
        <v>180000</v>
      </c>
      <c r="F818" s="21" t="s">
        <v>2576</v>
      </c>
      <c r="G818" s="7"/>
    </row>
    <row r="819" spans="1:7" ht="15" thickBot="1">
      <c r="A819" s="21">
        <v>817</v>
      </c>
      <c r="B819" s="21" t="s">
        <v>850</v>
      </c>
      <c r="C819" s="44"/>
      <c r="D819" s="44"/>
      <c r="E819" s="45">
        <v>68850</v>
      </c>
      <c r="F819" s="21" t="s">
        <v>2576</v>
      </c>
      <c r="G819" s="7"/>
    </row>
    <row r="820" spans="1:7" ht="15" thickBot="1">
      <c r="A820" s="21">
        <v>818</v>
      </c>
      <c r="B820" s="21" t="s">
        <v>850</v>
      </c>
      <c r="C820" s="44"/>
      <c r="D820" s="44"/>
      <c r="E820" s="45">
        <v>200000</v>
      </c>
      <c r="F820" s="21" t="s">
        <v>2576</v>
      </c>
      <c r="G820" s="7"/>
    </row>
    <row r="821" spans="1:7" ht="15" thickBot="1">
      <c r="A821" s="21">
        <v>819</v>
      </c>
      <c r="B821" s="21" t="s">
        <v>720</v>
      </c>
      <c r="C821" s="44"/>
      <c r="D821" s="44"/>
      <c r="E821" s="45">
        <v>20000</v>
      </c>
      <c r="F821" s="21" t="s">
        <v>2577</v>
      </c>
      <c r="G821" s="7"/>
    </row>
    <row r="822" spans="1:7" ht="15" thickBot="1">
      <c r="A822" s="21">
        <v>820</v>
      </c>
      <c r="B822" s="21" t="s">
        <v>720</v>
      </c>
      <c r="C822" s="44"/>
      <c r="D822" s="44"/>
      <c r="E822" s="45">
        <v>8000</v>
      </c>
      <c r="F822" s="21" t="s">
        <v>2578</v>
      </c>
      <c r="G822" s="7"/>
    </row>
    <row r="823" spans="1:7" ht="15" thickBot="1">
      <c r="A823" s="21">
        <v>821</v>
      </c>
      <c r="B823" s="21" t="s">
        <v>2497</v>
      </c>
      <c r="C823" s="44"/>
      <c r="D823" s="44"/>
      <c r="E823" s="45">
        <v>30000</v>
      </c>
      <c r="F823" s="21" t="s">
        <v>2578</v>
      </c>
      <c r="G823" s="7"/>
    </row>
    <row r="824" spans="1:7" ht="15" thickBot="1">
      <c r="A824" s="21">
        <v>822</v>
      </c>
      <c r="B824" s="21" t="s">
        <v>2497</v>
      </c>
      <c r="C824" s="44"/>
      <c r="D824" s="44"/>
      <c r="E824" s="45">
        <v>10000</v>
      </c>
      <c r="F824" s="21" t="s">
        <v>2578</v>
      </c>
      <c r="G824" s="7"/>
    </row>
    <row r="825" spans="1:7" ht="15" thickBot="1">
      <c r="A825" s="21">
        <v>823</v>
      </c>
      <c r="B825" s="21" t="s">
        <v>2498</v>
      </c>
      <c r="C825" s="44"/>
      <c r="D825" s="44"/>
      <c r="E825" s="45">
        <v>6500</v>
      </c>
      <c r="F825" s="21" t="s">
        <v>2578</v>
      </c>
      <c r="G825" s="7"/>
    </row>
    <row r="826" spans="1:7" ht="15" thickBot="1">
      <c r="A826" s="21">
        <v>824</v>
      </c>
      <c r="B826" s="21" t="s">
        <v>2498</v>
      </c>
      <c r="C826" s="44"/>
      <c r="D826" s="44"/>
      <c r="E826" s="45">
        <v>6500</v>
      </c>
      <c r="F826" s="21" t="s">
        <v>2578</v>
      </c>
      <c r="G826" s="7"/>
    </row>
    <row r="827" spans="1:7" ht="15" thickBot="1">
      <c r="A827" s="21">
        <v>825</v>
      </c>
      <c r="B827" s="21" t="s">
        <v>2498</v>
      </c>
      <c r="C827" s="44"/>
      <c r="D827" s="44"/>
      <c r="E827" s="45">
        <v>8000</v>
      </c>
      <c r="F827" s="21" t="s">
        <v>2578</v>
      </c>
      <c r="G827" s="7"/>
    </row>
    <row r="828" spans="1:7" ht="15" thickBot="1">
      <c r="A828" s="21">
        <v>826</v>
      </c>
      <c r="B828" s="21" t="s">
        <v>2498</v>
      </c>
      <c r="C828" s="44"/>
      <c r="D828" s="44"/>
      <c r="E828" s="45">
        <v>30000</v>
      </c>
      <c r="F828" s="21" t="s">
        <v>2578</v>
      </c>
      <c r="G828" s="7"/>
    </row>
    <row r="829" spans="1:7" ht="15" thickBot="1">
      <c r="A829" s="21">
        <v>827</v>
      </c>
      <c r="B829" s="21" t="s">
        <v>2498</v>
      </c>
      <c r="C829" s="44"/>
      <c r="D829" s="44"/>
      <c r="E829" s="45">
        <v>40000</v>
      </c>
      <c r="F829" s="21" t="s">
        <v>2578</v>
      </c>
      <c r="G829" s="7"/>
    </row>
    <row r="830" spans="1:7" ht="15" thickBot="1">
      <c r="A830" s="21">
        <v>828</v>
      </c>
      <c r="B830" s="21" t="s">
        <v>652</v>
      </c>
      <c r="C830" s="44"/>
      <c r="D830" s="44"/>
      <c r="E830" s="45">
        <v>7000</v>
      </c>
      <c r="F830" s="21" t="s">
        <v>2578</v>
      </c>
      <c r="G830" s="7"/>
    </row>
    <row r="831" spans="1:7" ht="15" thickBot="1">
      <c r="A831" s="21">
        <v>829</v>
      </c>
      <c r="B831" s="21" t="s">
        <v>780</v>
      </c>
      <c r="C831" s="44"/>
      <c r="D831" s="44"/>
      <c r="E831" s="45">
        <v>40000</v>
      </c>
      <c r="F831" s="21" t="s">
        <v>2578</v>
      </c>
      <c r="G831" s="7"/>
    </row>
    <row r="832" spans="1:7" ht="15" thickBot="1">
      <c r="A832" s="21">
        <v>830</v>
      </c>
      <c r="B832" s="21" t="s">
        <v>780</v>
      </c>
      <c r="C832" s="44"/>
      <c r="D832" s="44"/>
      <c r="E832" s="45">
        <v>20000</v>
      </c>
      <c r="F832" s="21" t="s">
        <v>2578</v>
      </c>
      <c r="G832" s="7"/>
    </row>
    <row r="833" spans="1:7" ht="15" thickBot="1">
      <c r="A833" s="21">
        <v>831</v>
      </c>
      <c r="B833" s="21" t="s">
        <v>780</v>
      </c>
      <c r="C833" s="44"/>
      <c r="D833" s="44"/>
      <c r="E833" s="45">
        <v>160000</v>
      </c>
      <c r="F833" s="21" t="s">
        <v>2578</v>
      </c>
      <c r="G833" s="7"/>
    </row>
    <row r="834" spans="1:7" ht="15" thickBot="1">
      <c r="A834" s="21">
        <v>832</v>
      </c>
      <c r="B834" s="21" t="s">
        <v>653</v>
      </c>
      <c r="C834" s="44"/>
      <c r="D834" s="44"/>
      <c r="E834" s="45">
        <v>2000</v>
      </c>
      <c r="F834" s="21" t="s">
        <v>2578</v>
      </c>
      <c r="G834" s="7"/>
    </row>
    <row r="835" spans="1:7" ht="15" thickBot="1">
      <c r="A835" s="21">
        <v>833</v>
      </c>
      <c r="B835" s="21" t="s">
        <v>653</v>
      </c>
      <c r="C835" s="44"/>
      <c r="D835" s="44"/>
      <c r="E835" s="45">
        <v>40000</v>
      </c>
      <c r="F835" s="21" t="s">
        <v>2578</v>
      </c>
      <c r="G835" s="7"/>
    </row>
    <row r="836" spans="1:7" ht="15" thickBot="1">
      <c r="A836" s="21">
        <v>834</v>
      </c>
      <c r="B836" s="21" t="s">
        <v>653</v>
      </c>
      <c r="C836" s="44"/>
      <c r="D836" s="44"/>
      <c r="E836" s="45">
        <v>2000</v>
      </c>
      <c r="F836" s="21" t="s">
        <v>2578</v>
      </c>
      <c r="G836" s="7"/>
    </row>
    <row r="837" spans="1:7" ht="15" thickBot="1">
      <c r="A837" s="21">
        <v>835</v>
      </c>
      <c r="B837" s="21" t="s">
        <v>654</v>
      </c>
      <c r="C837" s="44"/>
      <c r="D837" s="44"/>
      <c r="E837" s="45">
        <v>18000</v>
      </c>
      <c r="F837" s="21" t="s">
        <v>2578</v>
      </c>
      <c r="G837" s="7"/>
    </row>
    <row r="838" spans="1:7" ht="15" thickBot="1">
      <c r="A838" s="21">
        <v>836</v>
      </c>
      <c r="B838" s="21" t="s">
        <v>654</v>
      </c>
      <c r="C838" s="44"/>
      <c r="D838" s="44"/>
      <c r="E838" s="45">
        <v>5000</v>
      </c>
      <c r="F838" s="21" t="s">
        <v>2578</v>
      </c>
      <c r="G838" s="7"/>
    </row>
    <row r="839" spans="1:7" ht="15" thickBot="1">
      <c r="A839" s="21">
        <v>837</v>
      </c>
      <c r="B839" s="21" t="s">
        <v>2499</v>
      </c>
      <c r="C839" s="44"/>
      <c r="D839" s="44"/>
      <c r="E839" s="45">
        <v>2000</v>
      </c>
      <c r="F839" s="21" t="s">
        <v>2578</v>
      </c>
      <c r="G839" s="7"/>
    </row>
    <row r="840" spans="1:7" ht="15" thickBot="1">
      <c r="A840" s="21">
        <v>838</v>
      </c>
      <c r="B840" s="21" t="s">
        <v>2499</v>
      </c>
      <c r="C840" s="44"/>
      <c r="D840" s="44"/>
      <c r="E840" s="45">
        <v>3000</v>
      </c>
      <c r="F840" s="21" t="s">
        <v>2578</v>
      </c>
      <c r="G840" s="7"/>
    </row>
    <row r="841" spans="1:7" ht="15" thickBot="1">
      <c r="A841" s="21">
        <v>839</v>
      </c>
      <c r="B841" s="21" t="s">
        <v>2500</v>
      </c>
      <c r="C841" s="44"/>
      <c r="D841" s="44"/>
      <c r="E841" s="45">
        <v>2000</v>
      </c>
      <c r="F841" s="21" t="s">
        <v>2578</v>
      </c>
      <c r="G841" s="7"/>
    </row>
    <row r="842" spans="1:7" ht="15" thickBot="1">
      <c r="A842" s="21">
        <v>840</v>
      </c>
      <c r="B842" s="21" t="s">
        <v>2500</v>
      </c>
      <c r="C842" s="44"/>
      <c r="D842" s="44"/>
      <c r="E842" s="45">
        <v>40000</v>
      </c>
      <c r="F842" s="21" t="s">
        <v>2578</v>
      </c>
      <c r="G842" s="7"/>
    </row>
    <row r="843" spans="1:7" ht="15" thickBot="1">
      <c r="A843" s="21">
        <v>841</v>
      </c>
      <c r="B843" s="21" t="s">
        <v>2500</v>
      </c>
      <c r="C843" s="44"/>
      <c r="D843" s="44"/>
      <c r="E843" s="45">
        <v>100000</v>
      </c>
      <c r="F843" s="21" t="s">
        <v>2578</v>
      </c>
      <c r="G843" s="7"/>
    </row>
    <row r="844" spans="1:7" ht="15" thickBot="1">
      <c r="A844" s="21">
        <v>842</v>
      </c>
      <c r="B844" s="21" t="s">
        <v>797</v>
      </c>
      <c r="C844" s="44"/>
      <c r="D844" s="44"/>
      <c r="E844" s="45">
        <v>20000</v>
      </c>
      <c r="F844" s="21" t="s">
        <v>2578</v>
      </c>
      <c r="G844" s="7"/>
    </row>
    <row r="845" spans="1:7" ht="15" thickBot="1">
      <c r="A845" s="21">
        <v>843</v>
      </c>
      <c r="B845" s="21" t="s">
        <v>674</v>
      </c>
      <c r="C845" s="44"/>
      <c r="D845" s="44"/>
      <c r="E845" s="45">
        <v>30000</v>
      </c>
      <c r="F845" s="21" t="s">
        <v>2578</v>
      </c>
      <c r="G845" s="7"/>
    </row>
    <row r="846" spans="1:7" ht="15" thickBot="1">
      <c r="A846" s="21">
        <v>844</v>
      </c>
      <c r="B846" s="21" t="s">
        <v>674</v>
      </c>
      <c r="C846" s="44"/>
      <c r="D846" s="44"/>
      <c r="E846" s="45">
        <v>5000</v>
      </c>
      <c r="F846" s="21" t="s">
        <v>2578</v>
      </c>
      <c r="G846" s="7"/>
    </row>
    <row r="847" spans="1:7" ht="15" thickBot="1">
      <c r="A847" s="21">
        <v>845</v>
      </c>
      <c r="B847" s="21" t="s">
        <v>655</v>
      </c>
      <c r="C847" s="44"/>
      <c r="D847" s="44"/>
      <c r="E847" s="45">
        <v>5000</v>
      </c>
      <c r="F847" s="21" t="s">
        <v>2578</v>
      </c>
      <c r="G847" s="7"/>
    </row>
    <row r="848" spans="1:7" ht="15" thickBot="1">
      <c r="A848" s="21">
        <v>846</v>
      </c>
      <c r="B848" s="21" t="s">
        <v>2501</v>
      </c>
      <c r="C848" s="44"/>
      <c r="D848" s="44"/>
      <c r="E848" s="45">
        <v>50000</v>
      </c>
      <c r="F848" s="21" t="s">
        <v>2578</v>
      </c>
      <c r="G848" s="7"/>
    </row>
    <row r="849" spans="1:7" ht="15" thickBot="1">
      <c r="A849" s="21">
        <v>847</v>
      </c>
      <c r="B849" s="21" t="s">
        <v>721</v>
      </c>
      <c r="C849" s="44"/>
      <c r="D849" s="44"/>
      <c r="E849" s="45">
        <v>75000</v>
      </c>
      <c r="F849" s="21" t="s">
        <v>2578</v>
      </c>
      <c r="G849" s="7"/>
    </row>
    <row r="850" spans="1:7" ht="15" thickBot="1">
      <c r="A850" s="21">
        <v>848</v>
      </c>
      <c r="B850" s="21" t="s">
        <v>721</v>
      </c>
      <c r="C850" s="44"/>
      <c r="D850" s="44"/>
      <c r="E850" s="45">
        <v>120000</v>
      </c>
      <c r="F850" s="21" t="s">
        <v>2578</v>
      </c>
      <c r="G850" s="7"/>
    </row>
    <row r="851" spans="1:7" ht="15" thickBot="1">
      <c r="A851" s="21">
        <v>849</v>
      </c>
      <c r="B851" s="21" t="s">
        <v>721</v>
      </c>
      <c r="C851" s="44"/>
      <c r="D851" s="44"/>
      <c r="E851" s="45">
        <v>60000</v>
      </c>
      <c r="F851" s="21" t="s">
        <v>2578</v>
      </c>
      <c r="G851" s="7"/>
    </row>
    <row r="852" spans="1:7" ht="15" thickBot="1">
      <c r="A852" s="21">
        <v>850</v>
      </c>
      <c r="B852" s="21" t="s">
        <v>851</v>
      </c>
      <c r="C852" s="44"/>
      <c r="D852" s="44"/>
      <c r="E852" s="45">
        <v>100000</v>
      </c>
      <c r="F852" s="21" t="s">
        <v>2578</v>
      </c>
      <c r="G852" s="7"/>
    </row>
    <row r="853" spans="1:7" ht="15" thickBot="1">
      <c r="A853" s="21">
        <v>851</v>
      </c>
      <c r="B853" s="21" t="s">
        <v>722</v>
      </c>
      <c r="C853" s="44"/>
      <c r="D853" s="44"/>
      <c r="E853" s="45">
        <v>300000</v>
      </c>
      <c r="F853" s="21" t="s">
        <v>2578</v>
      </c>
      <c r="G853" s="7"/>
    </row>
    <row r="854" spans="1:7" ht="15" thickBot="1">
      <c r="A854" s="21">
        <v>852</v>
      </c>
      <c r="B854" s="21" t="s">
        <v>722</v>
      </c>
      <c r="C854" s="44"/>
      <c r="D854" s="44"/>
      <c r="E854" s="45">
        <v>200000</v>
      </c>
      <c r="F854" s="21" t="s">
        <v>2578</v>
      </c>
      <c r="G854" s="7"/>
    </row>
    <row r="855" spans="1:7" ht="15" thickBot="1">
      <c r="A855" s="21">
        <v>853</v>
      </c>
      <c r="B855" s="21" t="s">
        <v>2502</v>
      </c>
      <c r="C855" s="44"/>
      <c r="D855" s="44"/>
      <c r="E855" s="45">
        <v>300000</v>
      </c>
      <c r="F855" s="21" t="s">
        <v>2578</v>
      </c>
      <c r="G855" s="7"/>
    </row>
    <row r="856" spans="1:7" ht="15" thickBot="1">
      <c r="A856" s="21">
        <v>854</v>
      </c>
      <c r="B856" s="21" t="s">
        <v>2503</v>
      </c>
      <c r="C856" s="44"/>
      <c r="D856" s="44"/>
      <c r="E856" s="45">
        <v>40000</v>
      </c>
      <c r="F856" s="21" t="s">
        <v>2578</v>
      </c>
      <c r="G856" s="7"/>
    </row>
    <row r="857" spans="1:7" ht="15" thickBot="1">
      <c r="A857" s="21">
        <v>855</v>
      </c>
      <c r="B857" s="21" t="s">
        <v>656</v>
      </c>
      <c r="C857" s="44"/>
      <c r="D857" s="44"/>
      <c r="E857" s="45">
        <v>100000</v>
      </c>
      <c r="F857" s="21" t="s">
        <v>2579</v>
      </c>
      <c r="G857" s="7"/>
    </row>
    <row r="858" spans="1:7" ht="15" thickBot="1">
      <c r="A858" s="21">
        <v>856</v>
      </c>
      <c r="B858" s="21" t="s">
        <v>2504</v>
      </c>
      <c r="C858" s="44"/>
      <c r="D858" s="44"/>
      <c r="E858" s="45">
        <v>40000</v>
      </c>
      <c r="F858" s="21" t="s">
        <v>2580</v>
      </c>
      <c r="G858" s="7"/>
    </row>
    <row r="859" spans="1:7" ht="15" thickBot="1">
      <c r="A859" s="21">
        <v>857</v>
      </c>
      <c r="B859" s="21" t="s">
        <v>678</v>
      </c>
      <c r="C859" s="44"/>
      <c r="D859" s="44"/>
      <c r="E859" s="45">
        <v>50000</v>
      </c>
      <c r="F859" s="21" t="s">
        <v>2580</v>
      </c>
      <c r="G859" s="7"/>
    </row>
    <row r="860" spans="1:7" ht="15" thickBot="1">
      <c r="A860" s="21">
        <v>858</v>
      </c>
      <c r="B860" s="21" t="s">
        <v>658</v>
      </c>
      <c r="C860" s="44"/>
      <c r="D860" s="44"/>
      <c r="E860" s="45">
        <v>8000</v>
      </c>
      <c r="F860" s="21" t="s">
        <v>2580</v>
      </c>
      <c r="G860" s="7"/>
    </row>
    <row r="861" spans="1:7" ht="15" thickBot="1">
      <c r="A861" s="21">
        <v>859</v>
      </c>
      <c r="B861" s="21" t="s">
        <v>658</v>
      </c>
      <c r="C861" s="44"/>
      <c r="D861" s="44"/>
      <c r="E861" s="45">
        <v>215000</v>
      </c>
      <c r="F861" s="21" t="s">
        <v>2580</v>
      </c>
      <c r="G861" s="7"/>
    </row>
    <row r="862" spans="1:7" ht="15" thickBot="1">
      <c r="A862" s="21">
        <v>860</v>
      </c>
      <c r="B862" s="21" t="s">
        <v>658</v>
      </c>
      <c r="C862" s="44"/>
      <c r="D862" s="44"/>
      <c r="E862" s="45">
        <v>14000</v>
      </c>
      <c r="F862" s="21" t="s">
        <v>2580</v>
      </c>
      <c r="G862" s="7"/>
    </row>
    <row r="863" spans="1:7" ht="15" thickBot="1">
      <c r="A863" s="21">
        <v>861</v>
      </c>
      <c r="B863" s="21" t="s">
        <v>659</v>
      </c>
      <c r="C863" s="44"/>
      <c r="D863" s="44"/>
      <c r="E863" s="45">
        <v>10000</v>
      </c>
      <c r="F863" s="21" t="s">
        <v>2580</v>
      </c>
      <c r="G863" s="7"/>
    </row>
    <row r="864" spans="1:7" ht="15" thickBot="1">
      <c r="A864" s="21">
        <v>862</v>
      </c>
      <c r="B864" s="21" t="s">
        <v>659</v>
      </c>
      <c r="C864" s="44"/>
      <c r="D864" s="44"/>
      <c r="E864" s="45">
        <v>4000</v>
      </c>
      <c r="F864" s="21" t="s">
        <v>2580</v>
      </c>
      <c r="G864" s="7"/>
    </row>
    <row r="865" spans="1:7" ht="15" thickBot="1">
      <c r="A865" s="21">
        <v>863</v>
      </c>
      <c r="B865" s="21" t="s">
        <v>801</v>
      </c>
      <c r="C865" s="44"/>
      <c r="D865" s="44"/>
      <c r="E865" s="45">
        <v>5000</v>
      </c>
      <c r="F865" s="21" t="s">
        <v>2580</v>
      </c>
      <c r="G865" s="7"/>
    </row>
    <row r="866" spans="1:7" ht="15" thickBot="1">
      <c r="A866" s="21">
        <v>864</v>
      </c>
      <c r="B866" s="21" t="s">
        <v>679</v>
      </c>
      <c r="C866" s="44"/>
      <c r="D866" s="44"/>
      <c r="E866" s="45">
        <v>40000</v>
      </c>
      <c r="F866" s="21" t="s">
        <v>2580</v>
      </c>
      <c r="G866" s="7"/>
    </row>
    <row r="867" spans="1:7" ht="15" thickBot="1">
      <c r="A867" s="21">
        <v>865</v>
      </c>
      <c r="B867" s="21" t="s">
        <v>660</v>
      </c>
      <c r="C867" s="44"/>
      <c r="D867" s="44"/>
      <c r="E867" s="45">
        <v>18000</v>
      </c>
      <c r="F867" s="21" t="s">
        <v>2580</v>
      </c>
      <c r="G867" s="7"/>
    </row>
    <row r="868" spans="1:7" ht="15" thickBot="1">
      <c r="A868" s="21">
        <v>866</v>
      </c>
      <c r="B868" s="21" t="s">
        <v>802</v>
      </c>
      <c r="C868" s="44"/>
      <c r="D868" s="44"/>
      <c r="E868" s="45">
        <v>20000</v>
      </c>
      <c r="F868" s="21" t="s">
        <v>2580</v>
      </c>
      <c r="G868" s="7"/>
    </row>
    <row r="869" spans="1:7" ht="15" thickBot="1">
      <c r="A869" s="21">
        <v>867</v>
      </c>
      <c r="B869" s="21" t="s">
        <v>803</v>
      </c>
      <c r="C869" s="44"/>
      <c r="D869" s="44"/>
      <c r="E869" s="45">
        <v>12000</v>
      </c>
      <c r="F869" s="21" t="s">
        <v>2580</v>
      </c>
      <c r="G869" s="7"/>
    </row>
    <row r="870" spans="1:7" ht="15" thickBot="1">
      <c r="A870" s="21">
        <v>868</v>
      </c>
      <c r="B870" s="21" t="s">
        <v>2505</v>
      </c>
      <c r="C870" s="44"/>
      <c r="D870" s="44"/>
      <c r="E870" s="45">
        <v>38000</v>
      </c>
      <c r="F870" s="21" t="s">
        <v>2580</v>
      </c>
      <c r="G870" s="7"/>
    </row>
    <row r="871" spans="1:7" ht="15" thickBot="1">
      <c r="A871" s="21">
        <v>869</v>
      </c>
      <c r="B871" s="21" t="s">
        <v>2505</v>
      </c>
      <c r="C871" s="44"/>
      <c r="D871" s="44"/>
      <c r="E871" s="45">
        <v>50000</v>
      </c>
      <c r="F871" s="21" t="s">
        <v>2580</v>
      </c>
      <c r="G871" s="7"/>
    </row>
    <row r="872" spans="1:7" ht="15" thickBot="1">
      <c r="A872" s="21">
        <v>870</v>
      </c>
      <c r="B872" s="21" t="s">
        <v>2505</v>
      </c>
      <c r="C872" s="44"/>
      <c r="D872" s="44"/>
      <c r="E872" s="45">
        <v>180000</v>
      </c>
      <c r="F872" s="21" t="s">
        <v>2580</v>
      </c>
      <c r="G872" s="7"/>
    </row>
    <row r="873" spans="1:7" ht="15" thickBot="1">
      <c r="A873" s="21">
        <v>871</v>
      </c>
      <c r="B873" s="21" t="s">
        <v>2505</v>
      </c>
      <c r="C873" s="44"/>
      <c r="D873" s="44"/>
      <c r="E873" s="45">
        <v>20000</v>
      </c>
      <c r="F873" s="21" t="s">
        <v>2580</v>
      </c>
      <c r="G873" s="7"/>
    </row>
    <row r="874" spans="1:7" ht="15" thickBot="1">
      <c r="A874" s="21">
        <v>872</v>
      </c>
      <c r="B874" s="21" t="s">
        <v>682</v>
      </c>
      <c r="C874" s="44"/>
      <c r="D874" s="44"/>
      <c r="E874" s="45">
        <v>150000</v>
      </c>
      <c r="F874" s="21" t="s">
        <v>2580</v>
      </c>
      <c r="G874" s="7"/>
    </row>
    <row r="875" spans="1:7" ht="15" thickBot="1">
      <c r="A875" s="21">
        <v>873</v>
      </c>
      <c r="B875" s="21" t="s">
        <v>683</v>
      </c>
      <c r="C875" s="44"/>
      <c r="D875" s="44"/>
      <c r="E875" s="45">
        <v>75000</v>
      </c>
      <c r="F875" s="21" t="s">
        <v>2580</v>
      </c>
      <c r="G875" s="7"/>
    </row>
    <row r="876" spans="1:7" ht="15" thickBot="1">
      <c r="A876" s="21">
        <v>874</v>
      </c>
      <c r="B876" s="21" t="s">
        <v>683</v>
      </c>
      <c r="C876" s="44"/>
      <c r="D876" s="44"/>
      <c r="E876" s="45">
        <v>88000</v>
      </c>
      <c r="F876" s="21" t="s">
        <v>2580</v>
      </c>
      <c r="G876" s="7"/>
    </row>
    <row r="877" spans="1:7" ht="15" thickBot="1">
      <c r="A877" s="21">
        <v>875</v>
      </c>
      <c r="B877" s="21" t="s">
        <v>661</v>
      </c>
      <c r="C877" s="44"/>
      <c r="D877" s="44"/>
      <c r="E877" s="45">
        <v>50000</v>
      </c>
      <c r="F877" s="21" t="s">
        <v>2580</v>
      </c>
      <c r="G877" s="7"/>
    </row>
    <row r="878" spans="1:7" ht="15" thickBot="1">
      <c r="A878" s="21">
        <v>876</v>
      </c>
      <c r="B878" s="21" t="s">
        <v>661</v>
      </c>
      <c r="C878" s="44"/>
      <c r="D878" s="44"/>
      <c r="E878" s="45">
        <v>50000</v>
      </c>
      <c r="F878" s="21" t="s">
        <v>2580</v>
      </c>
      <c r="G878" s="7"/>
    </row>
    <row r="879" spans="1:7" ht="15" thickBot="1">
      <c r="A879" s="21">
        <v>877</v>
      </c>
      <c r="B879" s="21" t="s">
        <v>852</v>
      </c>
      <c r="C879" s="44"/>
      <c r="D879" s="44"/>
      <c r="E879" s="45">
        <v>20000</v>
      </c>
      <c r="F879" s="21" t="s">
        <v>2580</v>
      </c>
      <c r="G879" s="7"/>
    </row>
    <row r="880" spans="1:7" ht="15" thickBot="1">
      <c r="A880" s="21">
        <v>878</v>
      </c>
      <c r="B880" s="21" t="s">
        <v>852</v>
      </c>
      <c r="C880" s="44"/>
      <c r="D880" s="44"/>
      <c r="E880" s="45">
        <v>100000</v>
      </c>
      <c r="F880" s="21" t="s">
        <v>2580</v>
      </c>
      <c r="G880" s="7"/>
    </row>
    <row r="881" spans="1:7" ht="15" thickBot="1">
      <c r="A881" s="21">
        <v>879</v>
      </c>
      <c r="B881" s="21" t="s">
        <v>852</v>
      </c>
      <c r="C881" s="44"/>
      <c r="D881" s="44"/>
      <c r="E881" s="45">
        <v>60000</v>
      </c>
      <c r="F881" s="21" t="s">
        <v>2580</v>
      </c>
      <c r="G881" s="7"/>
    </row>
    <row r="882" spans="1:7" ht="15" thickBot="1">
      <c r="A882" s="21">
        <v>880</v>
      </c>
      <c r="B882" s="21" t="s">
        <v>685</v>
      </c>
      <c r="C882" s="44"/>
      <c r="D882" s="44"/>
      <c r="E882" s="45">
        <v>20000</v>
      </c>
      <c r="F882" s="21" t="s">
        <v>2580</v>
      </c>
      <c r="G882" s="7"/>
    </row>
    <row r="883" spans="1:7" ht="15" thickBot="1">
      <c r="A883" s="21">
        <v>881</v>
      </c>
      <c r="B883" s="21" t="s">
        <v>685</v>
      </c>
      <c r="C883" s="44"/>
      <c r="D883" s="44"/>
      <c r="E883" s="45">
        <v>200000</v>
      </c>
      <c r="F883" s="21" t="s">
        <v>2580</v>
      </c>
      <c r="G883" s="7"/>
    </row>
    <row r="884" spans="1:7" ht="15" thickBot="1">
      <c r="A884" s="21">
        <v>882</v>
      </c>
      <c r="B884" s="21" t="s">
        <v>663</v>
      </c>
      <c r="C884" s="44"/>
      <c r="D884" s="44"/>
      <c r="E884" s="45">
        <v>162000</v>
      </c>
      <c r="F884" s="21" t="s">
        <v>2580</v>
      </c>
      <c r="G884" s="7"/>
    </row>
    <row r="885" spans="1:7" ht="15" thickBot="1">
      <c r="A885" s="21">
        <v>883</v>
      </c>
      <c r="B885" s="21" t="s">
        <v>663</v>
      </c>
      <c r="C885" s="44"/>
      <c r="D885" s="44"/>
      <c r="E885" s="45">
        <v>120000</v>
      </c>
      <c r="F885" s="21" t="s">
        <v>2580</v>
      </c>
      <c r="G885" s="7"/>
    </row>
    <row r="886" spans="1:7" ht="15" thickBot="1">
      <c r="A886" s="21">
        <v>884</v>
      </c>
      <c r="B886" s="21" t="s">
        <v>663</v>
      </c>
      <c r="C886" s="44"/>
      <c r="D886" s="44"/>
      <c r="E886" s="45">
        <v>3000</v>
      </c>
      <c r="F886" s="21" t="s">
        <v>2580</v>
      </c>
      <c r="G886" s="7"/>
    </row>
    <row r="887" spans="1:7" ht="15" thickBot="1">
      <c r="A887" s="21">
        <v>885</v>
      </c>
      <c r="B887" s="21" t="s">
        <v>686</v>
      </c>
      <c r="C887" s="44"/>
      <c r="D887" s="44"/>
      <c r="E887" s="45">
        <v>20000</v>
      </c>
      <c r="F887" s="21" t="s">
        <v>2580</v>
      </c>
      <c r="G887" s="7"/>
    </row>
    <row r="888" spans="1:7" ht="15" thickBot="1">
      <c r="A888" s="21">
        <v>886</v>
      </c>
      <c r="B888" s="21" t="s">
        <v>2506</v>
      </c>
      <c r="C888" s="44"/>
      <c r="D888" s="44"/>
      <c r="E888" s="45">
        <v>19548</v>
      </c>
      <c r="F888" s="21" t="s">
        <v>2580</v>
      </c>
      <c r="G888" s="7"/>
    </row>
    <row r="889" spans="1:7" ht="15" thickBot="1">
      <c r="A889" s="21">
        <v>887</v>
      </c>
      <c r="B889" s="21" t="s">
        <v>687</v>
      </c>
      <c r="C889" s="44"/>
      <c r="D889" s="44"/>
      <c r="E889" s="45">
        <v>8000</v>
      </c>
      <c r="F889" s="21" t="s">
        <v>2580</v>
      </c>
      <c r="G889" s="7"/>
    </row>
    <row r="890" spans="1:7" ht="15" thickBot="1">
      <c r="A890" s="21">
        <v>888</v>
      </c>
      <c r="B890" s="21" t="s">
        <v>688</v>
      </c>
      <c r="C890" s="44"/>
      <c r="D890" s="44"/>
      <c r="E890" s="45">
        <v>75000</v>
      </c>
      <c r="F890" s="21" t="s">
        <v>2580</v>
      </c>
      <c r="G890" s="7"/>
    </row>
    <row r="891" spans="1:7" ht="15" thickBot="1">
      <c r="A891" s="21">
        <v>889</v>
      </c>
      <c r="B891" s="21" t="s">
        <v>798</v>
      </c>
      <c r="C891" s="44"/>
      <c r="D891" s="44"/>
      <c r="E891" s="45">
        <v>150000</v>
      </c>
      <c r="F891" s="21" t="s">
        <v>2580</v>
      </c>
      <c r="G891" s="7"/>
    </row>
    <row r="892" spans="1:7" ht="15" thickBot="1">
      <c r="A892" s="21">
        <v>890</v>
      </c>
      <c r="B892" s="21" t="s">
        <v>691</v>
      </c>
      <c r="C892" s="44"/>
      <c r="D892" s="44"/>
      <c r="E892" s="45">
        <v>18000</v>
      </c>
      <c r="F892" s="21" t="s">
        <v>2580</v>
      </c>
      <c r="G892" s="7"/>
    </row>
    <row r="893" spans="1:7" ht="15" thickBot="1">
      <c r="A893" s="21">
        <v>891</v>
      </c>
      <c r="B893" s="21" t="s">
        <v>691</v>
      </c>
      <c r="C893" s="44"/>
      <c r="D893" s="44"/>
      <c r="E893" s="45">
        <v>61960</v>
      </c>
      <c r="F893" s="21" t="s">
        <v>2581</v>
      </c>
      <c r="G893" s="7"/>
    </row>
    <row r="894" spans="1:7" ht="15" thickBot="1">
      <c r="A894" s="21">
        <v>892</v>
      </c>
      <c r="B894" s="21" t="s">
        <v>692</v>
      </c>
      <c r="C894" s="44"/>
      <c r="D894" s="44"/>
      <c r="E894" s="45">
        <v>150000</v>
      </c>
      <c r="F894" s="21" t="s">
        <v>2582</v>
      </c>
      <c r="G894" s="7"/>
    </row>
    <row r="895" spans="1:7" ht="15" thickBot="1">
      <c r="A895" s="21">
        <v>893</v>
      </c>
      <c r="B895" s="21" t="s">
        <v>667</v>
      </c>
      <c r="C895" s="44"/>
      <c r="D895" s="44"/>
      <c r="E895" s="45">
        <v>75000</v>
      </c>
      <c r="F895" s="21" t="s">
        <v>2582</v>
      </c>
      <c r="G895" s="7"/>
    </row>
    <row r="896" spans="1:7" ht="15" thickBot="1">
      <c r="A896" s="21">
        <v>894</v>
      </c>
      <c r="B896" s="21" t="s">
        <v>668</v>
      </c>
      <c r="C896" s="44"/>
      <c r="D896" s="44"/>
      <c r="E896" s="45">
        <v>17848</v>
      </c>
      <c r="F896" s="21" t="s">
        <v>2582</v>
      </c>
      <c r="G896" s="7"/>
    </row>
    <row r="897" spans="1:7" ht="15" thickBot="1">
      <c r="A897" s="21">
        <v>895</v>
      </c>
      <c r="B897" s="21" t="s">
        <v>668</v>
      </c>
      <c r="C897" s="44"/>
      <c r="D897" s="44"/>
      <c r="E897" s="45">
        <v>6480</v>
      </c>
      <c r="F897" s="21" t="s">
        <v>2582</v>
      </c>
      <c r="G897" s="7"/>
    </row>
    <row r="898" spans="1:7" ht="15" thickBot="1">
      <c r="A898" s="21">
        <v>896</v>
      </c>
      <c r="B898" s="21" t="s">
        <v>668</v>
      </c>
      <c r="C898" s="44"/>
      <c r="D898" s="44"/>
      <c r="E898" s="45">
        <v>11480</v>
      </c>
      <c r="F898" s="21" t="s">
        <v>2582</v>
      </c>
      <c r="G898" s="7"/>
    </row>
    <row r="899" spans="1:7" ht="15" thickBot="1">
      <c r="A899" s="21">
        <v>897</v>
      </c>
      <c r="B899" s="21" t="s">
        <v>670</v>
      </c>
      <c r="C899" s="44"/>
      <c r="D899" s="44"/>
      <c r="E899" s="45">
        <v>70000</v>
      </c>
      <c r="F899" s="21" t="s">
        <v>2582</v>
      </c>
      <c r="G899" s="7"/>
    </row>
    <row r="900" spans="1:7" ht="15" thickBot="1">
      <c r="A900" s="21">
        <v>898</v>
      </c>
      <c r="B900" s="21" t="s">
        <v>853</v>
      </c>
      <c r="C900" s="44"/>
      <c r="D900" s="44"/>
      <c r="E900" s="45">
        <v>150000</v>
      </c>
      <c r="F900" s="21" t="s">
        <v>2582</v>
      </c>
      <c r="G900" s="7"/>
    </row>
    <row r="901" spans="1:7" ht="15" thickBot="1">
      <c r="A901" s="21">
        <v>899</v>
      </c>
      <c r="B901" s="21" t="s">
        <v>700</v>
      </c>
      <c r="C901" s="44"/>
      <c r="D901" s="44"/>
      <c r="E901" s="45">
        <v>8000</v>
      </c>
      <c r="F901" s="21" t="s">
        <v>2582</v>
      </c>
      <c r="G901" s="7"/>
    </row>
    <row r="902" spans="1:7" ht="15" thickBot="1">
      <c r="A902" s="21">
        <v>900</v>
      </c>
      <c r="B902" s="21" t="s">
        <v>251</v>
      </c>
      <c r="C902" s="44"/>
      <c r="D902" s="44"/>
      <c r="E902" s="6">
        <v>225000</v>
      </c>
      <c r="F902" s="21" t="s">
        <v>2582</v>
      </c>
      <c r="G902" s="7"/>
    </row>
    <row r="903" spans="1:7" ht="15" thickBot="1">
      <c r="A903" s="21">
        <v>901</v>
      </c>
      <c r="B903" s="21" t="s">
        <v>252</v>
      </c>
      <c r="C903" s="44"/>
      <c r="D903" s="44"/>
      <c r="E903" s="45">
        <v>20000</v>
      </c>
      <c r="F903" s="21" t="s">
        <v>2582</v>
      </c>
      <c r="G903" s="7"/>
    </row>
    <row r="904" spans="1:7" ht="15" thickBot="1">
      <c r="A904" s="21">
        <v>902</v>
      </c>
      <c r="B904" s="21" t="s">
        <v>235</v>
      </c>
      <c r="C904" s="44"/>
      <c r="D904" s="44"/>
      <c r="E904" s="45">
        <v>246000</v>
      </c>
      <c r="F904" s="21" t="s">
        <v>2582</v>
      </c>
      <c r="G904" s="7"/>
    </row>
    <row r="905" spans="1:7" ht="15" thickBot="1">
      <c r="A905" s="21">
        <v>903</v>
      </c>
      <c r="B905" s="21" t="s">
        <v>710</v>
      </c>
      <c r="C905" s="44"/>
      <c r="D905" s="44"/>
      <c r="E905" s="45">
        <v>8000</v>
      </c>
      <c r="F905" s="21" t="s">
        <v>2582</v>
      </c>
      <c r="G905" s="7"/>
    </row>
    <row r="906" spans="1:7" ht="15" thickBot="1">
      <c r="A906" s="21">
        <v>904</v>
      </c>
      <c r="B906" s="21" t="s">
        <v>2507</v>
      </c>
      <c r="C906" s="44"/>
      <c r="D906" s="44"/>
      <c r="E906" s="45">
        <v>50000</v>
      </c>
      <c r="F906" s="21" t="s">
        <v>2582</v>
      </c>
      <c r="G906" s="7"/>
    </row>
    <row r="907" spans="1:7" ht="15" thickBot="1">
      <c r="A907" s="21">
        <v>905</v>
      </c>
      <c r="B907" s="21" t="s">
        <v>2507</v>
      </c>
      <c r="C907" s="44"/>
      <c r="D907" s="44"/>
      <c r="E907" s="45">
        <v>18000</v>
      </c>
      <c r="F907" s="21" t="s">
        <v>2582</v>
      </c>
      <c r="G907" s="7"/>
    </row>
    <row r="908" spans="1:7" ht="15" thickBot="1">
      <c r="A908" s="21">
        <v>906</v>
      </c>
      <c r="B908" s="21" t="s">
        <v>352</v>
      </c>
      <c r="C908" s="44"/>
      <c r="D908" s="44"/>
      <c r="E908" s="45">
        <v>165000</v>
      </c>
      <c r="F908" s="21" t="s">
        <v>2582</v>
      </c>
      <c r="G908" s="7"/>
    </row>
    <row r="909" spans="1:7" ht="15" thickBot="1">
      <c r="A909" s="21">
        <v>907</v>
      </c>
      <c r="B909" s="21" t="s">
        <v>352</v>
      </c>
      <c r="C909" s="44"/>
      <c r="D909" s="44"/>
      <c r="E909" s="45">
        <v>10000</v>
      </c>
      <c r="F909" s="21" t="s">
        <v>2582</v>
      </c>
      <c r="G909" s="7"/>
    </row>
    <row r="910" spans="1:7" ht="15" thickBot="1">
      <c r="A910" s="21">
        <v>908</v>
      </c>
      <c r="B910" s="21" t="s">
        <v>352</v>
      </c>
      <c r="C910" s="44"/>
      <c r="D910" s="44"/>
      <c r="E910" s="45">
        <v>28000</v>
      </c>
      <c r="F910" s="21" t="s">
        <v>2582</v>
      </c>
      <c r="G910" s="7"/>
    </row>
    <row r="911" spans="1:7" ht="15" thickBot="1">
      <c r="A911" s="21">
        <v>909</v>
      </c>
      <c r="B911" s="21" t="s">
        <v>352</v>
      </c>
      <c r="C911" s="44"/>
      <c r="D911" s="44"/>
      <c r="E911" s="45">
        <v>60000</v>
      </c>
      <c r="F911" s="21" t="s">
        <v>2582</v>
      </c>
      <c r="G911" s="7"/>
    </row>
    <row r="912" spans="1:7" ht="15" thickBot="1">
      <c r="A912" s="21">
        <v>910</v>
      </c>
      <c r="B912" s="21" t="s">
        <v>259</v>
      </c>
      <c r="C912" s="44"/>
      <c r="D912" s="44"/>
      <c r="E912" s="45">
        <v>60000</v>
      </c>
      <c r="F912" s="21" t="s">
        <v>2582</v>
      </c>
      <c r="G912" s="7"/>
    </row>
    <row r="913" spans="1:7" ht="15" thickBot="1">
      <c r="A913" s="21">
        <v>911</v>
      </c>
      <c r="B913" s="21" t="s">
        <v>353</v>
      </c>
      <c r="C913" s="44"/>
      <c r="D913" s="44"/>
      <c r="E913" s="45">
        <v>15000</v>
      </c>
      <c r="F913" s="21" t="s">
        <v>2582</v>
      </c>
      <c r="G913" s="7"/>
    </row>
    <row r="914" spans="1:7" ht="15" thickBot="1">
      <c r="A914" s="21">
        <v>912</v>
      </c>
      <c r="B914" s="21" t="s">
        <v>711</v>
      </c>
      <c r="C914" s="44"/>
      <c r="D914" s="44"/>
      <c r="E914" s="45">
        <v>30000</v>
      </c>
      <c r="F914" s="21" t="s">
        <v>2582</v>
      </c>
      <c r="G914" s="7"/>
    </row>
    <row r="915" spans="1:7" ht="15" thickBot="1">
      <c r="A915" s="21">
        <v>913</v>
      </c>
      <c r="B915" s="21" t="s">
        <v>711</v>
      </c>
      <c r="C915" s="44"/>
      <c r="D915" s="44"/>
      <c r="E915" s="45">
        <v>44000</v>
      </c>
      <c r="F915" s="21" t="s">
        <v>2582</v>
      </c>
      <c r="G915" s="7"/>
    </row>
    <row r="916" spans="1:7" ht="15" thickBot="1">
      <c r="A916" s="21">
        <v>914</v>
      </c>
      <c r="B916" s="21" t="s">
        <v>355</v>
      </c>
      <c r="C916" s="44"/>
      <c r="D916" s="44"/>
      <c r="E916" s="45">
        <v>75000</v>
      </c>
      <c r="F916" s="21" t="s">
        <v>2582</v>
      </c>
      <c r="G916" s="7"/>
    </row>
    <row r="917" spans="1:7" ht="15" thickBot="1">
      <c r="A917" s="21">
        <v>915</v>
      </c>
      <c r="B917" s="21" t="s">
        <v>261</v>
      </c>
      <c r="C917" s="44"/>
      <c r="D917" s="44"/>
      <c r="E917" s="45">
        <v>80000</v>
      </c>
      <c r="F917" s="21" t="s">
        <v>2582</v>
      </c>
      <c r="G917" s="7"/>
    </row>
    <row r="918" spans="1:7" ht="15" thickBot="1">
      <c r="A918" s="21">
        <v>916</v>
      </c>
      <c r="B918" s="21" t="s">
        <v>262</v>
      </c>
      <c r="C918" s="44"/>
      <c r="D918" s="44"/>
      <c r="E918" s="45">
        <v>8000</v>
      </c>
      <c r="F918" s="21" t="s">
        <v>2582</v>
      </c>
      <c r="G918" s="7"/>
    </row>
    <row r="919" spans="1:7" ht="15" thickBot="1">
      <c r="A919" s="21">
        <v>917</v>
      </c>
      <c r="B919" s="21" t="s">
        <v>262</v>
      </c>
      <c r="C919" s="44"/>
      <c r="D919" s="44"/>
      <c r="E919" s="45">
        <v>30000</v>
      </c>
      <c r="F919" s="21" t="s">
        <v>2582</v>
      </c>
      <c r="G919" s="7"/>
    </row>
    <row r="920" spans="1:7" ht="15" thickBot="1">
      <c r="A920" s="21">
        <v>918</v>
      </c>
      <c r="B920" s="21" t="s">
        <v>356</v>
      </c>
      <c r="C920" s="44"/>
      <c r="D920" s="44"/>
      <c r="E920" s="45">
        <v>20000</v>
      </c>
      <c r="F920" s="21" t="s">
        <v>2582</v>
      </c>
      <c r="G920" s="7"/>
    </row>
    <row r="921" spans="1:7" ht="15" thickBot="1">
      <c r="A921" s="21">
        <v>919</v>
      </c>
      <c r="B921" s="21" t="s">
        <v>712</v>
      </c>
      <c r="C921" s="44"/>
      <c r="D921" s="44"/>
      <c r="E921" s="45">
        <v>150000</v>
      </c>
      <c r="F921" s="21" t="s">
        <v>2582</v>
      </c>
      <c r="G921" s="7"/>
    </row>
    <row r="922" spans="1:7" ht="15" thickBot="1">
      <c r="A922" s="21">
        <v>920</v>
      </c>
      <c r="B922" s="21" t="s">
        <v>2508</v>
      </c>
      <c r="C922" s="44"/>
      <c r="D922" s="44"/>
      <c r="E922" s="45">
        <v>76400</v>
      </c>
      <c r="F922" s="21" t="s">
        <v>2582</v>
      </c>
      <c r="G922" s="7"/>
    </row>
    <row r="923" spans="1:7" ht="15" thickBot="1">
      <c r="A923" s="21">
        <v>921</v>
      </c>
      <c r="B923" s="21" t="s">
        <v>263</v>
      </c>
      <c r="C923" s="44"/>
      <c r="D923" s="44"/>
      <c r="E923" s="45">
        <v>50000</v>
      </c>
      <c r="F923" s="21" t="s">
        <v>2582</v>
      </c>
      <c r="G923" s="7"/>
    </row>
    <row r="924" spans="1:7" ht="15" thickBot="1">
      <c r="A924" s="21">
        <v>922</v>
      </c>
      <c r="B924" s="21" t="s">
        <v>263</v>
      </c>
      <c r="C924" s="44"/>
      <c r="D924" s="44"/>
      <c r="E924" s="45">
        <v>90000</v>
      </c>
      <c r="F924" s="21" t="s">
        <v>2582</v>
      </c>
      <c r="G924" s="7"/>
    </row>
    <row r="925" spans="1:7" ht="15" thickBot="1">
      <c r="A925" s="21">
        <v>923</v>
      </c>
      <c r="B925" s="21" t="s">
        <v>263</v>
      </c>
      <c r="C925" s="44"/>
      <c r="D925" s="44"/>
      <c r="E925" s="45">
        <v>20000</v>
      </c>
      <c r="F925" s="21" t="s">
        <v>2582</v>
      </c>
      <c r="G925" s="7"/>
    </row>
    <row r="926" spans="1:7" ht="15" thickBot="1">
      <c r="A926" s="21">
        <v>924</v>
      </c>
      <c r="B926" s="21" t="s">
        <v>263</v>
      </c>
      <c r="C926" s="44"/>
      <c r="D926" s="44"/>
      <c r="E926" s="45">
        <v>60000</v>
      </c>
      <c r="F926" s="21" t="s">
        <v>2582</v>
      </c>
      <c r="G926" s="7"/>
    </row>
    <row r="927" spans="1:7" ht="15" thickBot="1">
      <c r="A927" s="21">
        <v>925</v>
      </c>
      <c r="B927" s="21" t="s">
        <v>358</v>
      </c>
      <c r="C927" s="44"/>
      <c r="D927" s="44"/>
      <c r="E927" s="45">
        <v>100000</v>
      </c>
      <c r="F927" s="21" t="s">
        <v>2583</v>
      </c>
      <c r="G927" s="7"/>
    </row>
    <row r="928" spans="1:7" ht="15" thickBot="1">
      <c r="A928" s="21">
        <v>926</v>
      </c>
      <c r="B928" s="21" t="s">
        <v>358</v>
      </c>
      <c r="C928" s="44"/>
      <c r="D928" s="44"/>
      <c r="E928" s="45">
        <v>80000</v>
      </c>
      <c r="F928" s="21" t="s">
        <v>2584</v>
      </c>
      <c r="G928" s="7"/>
    </row>
    <row r="929" spans="1:7" ht="15" thickBot="1">
      <c r="A929" s="21">
        <v>927</v>
      </c>
      <c r="B929" s="21" t="s">
        <v>240</v>
      </c>
      <c r="C929" s="44"/>
      <c r="D929" s="44"/>
      <c r="E929" s="45">
        <v>120000</v>
      </c>
      <c r="F929" s="21" t="s">
        <v>2584</v>
      </c>
      <c r="G929" s="7"/>
    </row>
    <row r="930" spans="1:7" ht="15" thickBot="1">
      <c r="A930" s="21">
        <v>928</v>
      </c>
      <c r="B930" s="21" t="s">
        <v>240</v>
      </c>
      <c r="C930" s="44"/>
      <c r="D930" s="44"/>
      <c r="E930" s="45">
        <v>2000</v>
      </c>
      <c r="F930" s="21" t="s">
        <v>2584</v>
      </c>
      <c r="G930" s="7"/>
    </row>
    <row r="931" spans="1:7" ht="15" thickBot="1">
      <c r="A931" s="21">
        <v>929</v>
      </c>
      <c r="B931" s="21" t="s">
        <v>240</v>
      </c>
      <c r="C931" s="44"/>
      <c r="D931" s="44"/>
      <c r="E931" s="45">
        <v>100000</v>
      </c>
      <c r="F931" s="21" t="s">
        <v>2584</v>
      </c>
      <c r="G931" s="7"/>
    </row>
    <row r="932" spans="1:7" ht="15" thickBot="1">
      <c r="A932" s="21">
        <v>930</v>
      </c>
      <c r="B932" s="21" t="s">
        <v>359</v>
      </c>
      <c r="C932" s="44"/>
      <c r="D932" s="44"/>
      <c r="E932" s="45">
        <v>2000</v>
      </c>
      <c r="F932" s="21" t="s">
        <v>2584</v>
      </c>
      <c r="G932" s="7"/>
    </row>
    <row r="933" spans="1:7" ht="15" thickBot="1">
      <c r="A933" s="21">
        <v>931</v>
      </c>
      <c r="B933" s="21" t="s">
        <v>360</v>
      </c>
      <c r="C933" s="44"/>
      <c r="D933" s="44"/>
      <c r="E933" s="45">
        <v>60000</v>
      </c>
      <c r="F933" s="21" t="s">
        <v>2584</v>
      </c>
      <c r="G933" s="7"/>
    </row>
    <row r="934" spans="1:7" ht="15" thickBot="1">
      <c r="A934" s="21">
        <v>932</v>
      </c>
      <c r="B934" s="21" t="s">
        <v>360</v>
      </c>
      <c r="C934" s="44"/>
      <c r="D934" s="44"/>
      <c r="E934" s="45">
        <v>50000</v>
      </c>
      <c r="F934" s="21" t="s">
        <v>2584</v>
      </c>
      <c r="G934" s="7"/>
    </row>
    <row r="935" spans="1:7" ht="15" thickBot="1">
      <c r="A935" s="21">
        <v>933</v>
      </c>
      <c r="B935" s="21" t="s">
        <v>361</v>
      </c>
      <c r="C935" s="44"/>
      <c r="D935" s="44"/>
      <c r="E935" s="45">
        <v>8000</v>
      </c>
      <c r="F935" s="21" t="s">
        <v>2584</v>
      </c>
      <c r="G935" s="7"/>
    </row>
    <row r="936" spans="1:7" ht="15" thickBot="1">
      <c r="A936" s="21">
        <v>934</v>
      </c>
      <c r="B936" s="21" t="s">
        <v>362</v>
      </c>
      <c r="C936" s="44"/>
      <c r="D936" s="44"/>
      <c r="E936" s="45">
        <v>60000</v>
      </c>
      <c r="F936" s="21" t="s">
        <v>2584</v>
      </c>
      <c r="G936" s="7"/>
    </row>
    <row r="937" spans="1:7" ht="15" thickBot="1">
      <c r="A937" s="21">
        <v>935</v>
      </c>
      <c r="B937" s="21" t="s">
        <v>362</v>
      </c>
      <c r="C937" s="44"/>
      <c r="D937" s="44"/>
      <c r="E937" s="45">
        <v>308000</v>
      </c>
      <c r="F937" s="21" t="s">
        <v>2584</v>
      </c>
      <c r="G937" s="7"/>
    </row>
    <row r="938" spans="1:7" ht="15" thickBot="1">
      <c r="A938" s="21">
        <v>936</v>
      </c>
      <c r="B938" s="21" t="s">
        <v>264</v>
      </c>
      <c r="C938" s="44"/>
      <c r="D938" s="44"/>
      <c r="E938" s="45">
        <v>30000</v>
      </c>
      <c r="F938" s="21" t="s">
        <v>2584</v>
      </c>
      <c r="G938" s="7"/>
    </row>
    <row r="939" spans="1:7" ht="15" thickBot="1">
      <c r="A939" s="21">
        <v>937</v>
      </c>
      <c r="B939" s="21" t="s">
        <v>264</v>
      </c>
      <c r="C939" s="44"/>
      <c r="D939" s="44"/>
      <c r="E939" s="45">
        <v>44000</v>
      </c>
      <c r="F939" s="21" t="s">
        <v>2584</v>
      </c>
      <c r="G939" s="7"/>
    </row>
    <row r="940" spans="1:7" ht="15" thickBot="1">
      <c r="A940" s="21">
        <v>938</v>
      </c>
      <c r="B940" s="21" t="s">
        <v>264</v>
      </c>
      <c r="C940" s="44"/>
      <c r="D940" s="44"/>
      <c r="E940" s="45">
        <v>8000</v>
      </c>
      <c r="F940" s="21" t="s">
        <v>2584</v>
      </c>
      <c r="G940" s="7"/>
    </row>
    <row r="941" spans="1:7" ht="15" thickBot="1">
      <c r="A941" s="21">
        <v>939</v>
      </c>
      <c r="B941" s="21" t="s">
        <v>264</v>
      </c>
      <c r="C941" s="44"/>
      <c r="D941" s="44"/>
      <c r="E941" s="45">
        <v>16000</v>
      </c>
      <c r="F941" s="21" t="s">
        <v>2584</v>
      </c>
      <c r="G941" s="7"/>
    </row>
    <row r="942" spans="1:7" ht="15" thickBot="1">
      <c r="A942" s="21">
        <v>940</v>
      </c>
      <c r="B942" s="21" t="s">
        <v>264</v>
      </c>
      <c r="C942" s="44"/>
      <c r="D942" s="44"/>
      <c r="E942" s="45">
        <v>20000</v>
      </c>
      <c r="F942" s="21" t="s">
        <v>2584</v>
      </c>
      <c r="G942" s="7"/>
    </row>
    <row r="943" spans="1:7" ht="15" thickBot="1">
      <c r="A943" s="21">
        <v>941</v>
      </c>
      <c r="B943" s="21" t="s">
        <v>364</v>
      </c>
      <c r="C943" s="44"/>
      <c r="D943" s="44"/>
      <c r="E943" s="45">
        <v>18000</v>
      </c>
      <c r="F943" s="21" t="s">
        <v>2584</v>
      </c>
      <c r="G943" s="7"/>
    </row>
    <row r="944" spans="1:7" ht="15" thickBot="1">
      <c r="A944" s="21">
        <v>942</v>
      </c>
      <c r="B944" s="21" t="s">
        <v>265</v>
      </c>
      <c r="C944" s="44"/>
      <c r="D944" s="44"/>
      <c r="E944" s="45">
        <v>80000</v>
      </c>
      <c r="F944" s="21" t="s">
        <v>2584</v>
      </c>
      <c r="G944" s="7"/>
    </row>
    <row r="945" spans="1:7" ht="15" thickBot="1">
      <c r="A945" s="21">
        <v>943</v>
      </c>
      <c r="B945" s="21" t="s">
        <v>265</v>
      </c>
      <c r="C945" s="44"/>
      <c r="D945" s="44"/>
      <c r="E945" s="45">
        <v>70000</v>
      </c>
      <c r="F945" s="21" t="s">
        <v>2584</v>
      </c>
      <c r="G945" s="7"/>
    </row>
    <row r="946" spans="1:7" ht="15" thickBot="1">
      <c r="A946" s="21">
        <v>944</v>
      </c>
      <c r="B946" s="21" t="s">
        <v>365</v>
      </c>
      <c r="C946" s="44"/>
      <c r="D946" s="44"/>
      <c r="E946" s="45">
        <v>28000</v>
      </c>
      <c r="F946" s="21" t="s">
        <v>2584</v>
      </c>
      <c r="G946" s="7"/>
    </row>
    <row r="947" spans="1:7" ht="15" thickBot="1">
      <c r="A947" s="21">
        <v>945</v>
      </c>
      <c r="B947" s="21" t="s">
        <v>2509</v>
      </c>
      <c r="C947" s="44"/>
      <c r="D947" s="44"/>
      <c r="E947" s="45">
        <v>50000</v>
      </c>
      <c r="F947" s="21" t="s">
        <v>2584</v>
      </c>
      <c r="G947" s="7"/>
    </row>
    <row r="948" spans="1:7" ht="15" thickBot="1">
      <c r="A948" s="21">
        <v>946</v>
      </c>
      <c r="B948" s="21" t="s">
        <v>366</v>
      </c>
      <c r="C948" s="44"/>
      <c r="D948" s="44"/>
      <c r="E948" s="45">
        <v>90000</v>
      </c>
      <c r="F948" s="21" t="s">
        <v>2584</v>
      </c>
      <c r="G948" s="7"/>
    </row>
    <row r="949" spans="1:7" ht="15" thickBot="1">
      <c r="A949" s="21">
        <v>947</v>
      </c>
      <c r="B949" s="21" t="s">
        <v>266</v>
      </c>
      <c r="C949" s="44"/>
      <c r="D949" s="44"/>
      <c r="E949" s="45">
        <v>15000</v>
      </c>
      <c r="F949" s="21" t="s">
        <v>2584</v>
      </c>
      <c r="G949" s="7"/>
    </row>
    <row r="950" spans="1:7" ht="15" thickBot="1">
      <c r="A950" s="21">
        <v>948</v>
      </c>
      <c r="B950" s="21" t="s">
        <v>368</v>
      </c>
      <c r="C950" s="44"/>
      <c r="D950" s="44"/>
      <c r="E950" s="45">
        <v>20000</v>
      </c>
      <c r="F950" s="21" t="s">
        <v>2584</v>
      </c>
      <c r="G950" s="7"/>
    </row>
    <row r="951" spans="1:7" ht="15" thickBot="1">
      <c r="A951" s="21">
        <v>949</v>
      </c>
      <c r="B951" s="21" t="s">
        <v>369</v>
      </c>
      <c r="C951" s="44"/>
      <c r="D951" s="44"/>
      <c r="E951" s="45">
        <v>60000</v>
      </c>
      <c r="F951" s="21" t="s">
        <v>2584</v>
      </c>
      <c r="G951" s="7"/>
    </row>
    <row r="952" spans="1:7" ht="15" thickBot="1">
      <c r="A952" s="21">
        <v>950</v>
      </c>
      <c r="B952" s="21" t="s">
        <v>369</v>
      </c>
      <c r="C952" s="44"/>
      <c r="D952" s="44"/>
      <c r="E952" s="45">
        <v>75000</v>
      </c>
      <c r="F952" s="21" t="s">
        <v>2584</v>
      </c>
      <c r="G952" s="7"/>
    </row>
    <row r="953" spans="1:7" ht="15" thickBot="1">
      <c r="A953" s="21">
        <v>951</v>
      </c>
      <c r="B953" s="21" t="s">
        <v>369</v>
      </c>
      <c r="C953" s="44"/>
      <c r="D953" s="44"/>
      <c r="E953" s="45">
        <v>58000</v>
      </c>
      <c r="F953" s="21" t="s">
        <v>2584</v>
      </c>
      <c r="G953" s="7"/>
    </row>
    <row r="954" spans="1:7" ht="15" thickBot="1">
      <c r="A954" s="21">
        <v>952</v>
      </c>
      <c r="B954" s="21" t="s">
        <v>371</v>
      </c>
      <c r="C954" s="44"/>
      <c r="D954" s="44"/>
      <c r="E954" s="45">
        <v>100000</v>
      </c>
      <c r="F954" s="21" t="s">
        <v>2584</v>
      </c>
      <c r="G954" s="7"/>
    </row>
    <row r="955" spans="1:7" ht="15" thickBot="1">
      <c r="A955" s="21">
        <v>953</v>
      </c>
      <c r="B955" s="21" t="s">
        <v>371</v>
      </c>
      <c r="C955" s="44"/>
      <c r="D955" s="44"/>
      <c r="E955" s="45">
        <v>10000</v>
      </c>
      <c r="F955" s="21" t="s">
        <v>2584</v>
      </c>
      <c r="G955" s="7"/>
    </row>
    <row r="956" spans="1:7" ht="15" thickBot="1">
      <c r="A956" s="21">
        <v>954</v>
      </c>
      <c r="B956" s="21" t="s">
        <v>267</v>
      </c>
      <c r="C956" s="44"/>
      <c r="D956" s="44"/>
      <c r="E956" s="45">
        <v>510000</v>
      </c>
      <c r="F956" s="21" t="s">
        <v>2584</v>
      </c>
      <c r="G956" s="7"/>
    </row>
    <row r="957" spans="1:7" ht="15" thickBot="1">
      <c r="A957" s="21">
        <v>955</v>
      </c>
      <c r="B957" s="21" t="s">
        <v>267</v>
      </c>
      <c r="C957" s="44"/>
      <c r="D957" s="44"/>
      <c r="E957" s="45">
        <v>38000</v>
      </c>
      <c r="F957" s="21" t="s">
        <v>2584</v>
      </c>
      <c r="G957" s="7"/>
    </row>
    <row r="958" spans="1:7" ht="15" thickBot="1">
      <c r="A958" s="21">
        <v>956</v>
      </c>
      <c r="B958" s="21" t="s">
        <v>267</v>
      </c>
      <c r="C958" s="44"/>
      <c r="D958" s="44"/>
      <c r="E958" s="45">
        <v>78500</v>
      </c>
      <c r="F958" s="21" t="s">
        <v>2584</v>
      </c>
      <c r="G958" s="7"/>
    </row>
    <row r="959" spans="1:7" ht="15" thickBot="1">
      <c r="A959" s="21">
        <v>957</v>
      </c>
      <c r="B959" s="21" t="s">
        <v>267</v>
      </c>
      <c r="C959" s="44"/>
      <c r="D959" s="44"/>
      <c r="E959" s="45">
        <v>150000</v>
      </c>
      <c r="F959" s="21" t="s">
        <v>2584</v>
      </c>
      <c r="G959" s="7"/>
    </row>
    <row r="960" spans="1:7" ht="15" thickBot="1">
      <c r="A960" s="21">
        <v>958</v>
      </c>
      <c r="B960" s="21" t="s">
        <v>372</v>
      </c>
      <c r="C960" s="44"/>
      <c r="D960" s="44"/>
      <c r="E960" s="45">
        <v>20000</v>
      </c>
      <c r="F960" s="21" t="s">
        <v>2584</v>
      </c>
      <c r="G960" s="7"/>
    </row>
    <row r="961" spans="1:7" ht="15" thickBot="1">
      <c r="A961" s="21">
        <v>959</v>
      </c>
      <c r="B961" s="21" t="s">
        <v>373</v>
      </c>
      <c r="C961" s="44"/>
      <c r="D961" s="44"/>
      <c r="E961" s="45">
        <v>150000</v>
      </c>
      <c r="F961" s="21" t="s">
        <v>2584</v>
      </c>
      <c r="G961" s="7"/>
    </row>
    <row r="962" spans="1:7" ht="15" thickBot="1">
      <c r="A962" s="21">
        <v>960</v>
      </c>
      <c r="B962" s="21" t="s">
        <v>268</v>
      </c>
      <c r="C962" s="44"/>
      <c r="D962" s="44"/>
      <c r="E962" s="45">
        <v>350000</v>
      </c>
      <c r="F962" s="21" t="s">
        <v>2584</v>
      </c>
      <c r="G962" s="7"/>
    </row>
    <row r="963" spans="1:7" ht="15" thickBot="1">
      <c r="A963" s="21">
        <v>961</v>
      </c>
      <c r="B963" s="21" t="s">
        <v>724</v>
      </c>
      <c r="C963" s="44"/>
      <c r="D963" s="44"/>
      <c r="E963" s="45">
        <v>80000</v>
      </c>
      <c r="F963" s="21" t="s">
        <v>2584</v>
      </c>
      <c r="G963" s="7"/>
    </row>
    <row r="964" spans="1:7" ht="15" thickBot="1">
      <c r="A964" s="21">
        <v>962</v>
      </c>
      <c r="B964" s="21" t="s">
        <v>241</v>
      </c>
      <c r="C964" s="44"/>
      <c r="D964" s="44"/>
      <c r="E964" s="45">
        <v>50000</v>
      </c>
      <c r="F964" s="21" t="s">
        <v>2584</v>
      </c>
      <c r="G964" s="7"/>
    </row>
    <row r="965" spans="1:7" ht="15" thickBot="1">
      <c r="A965" s="21">
        <v>963</v>
      </c>
      <c r="B965" s="21" t="s">
        <v>241</v>
      </c>
      <c r="C965" s="44"/>
      <c r="D965" s="44"/>
      <c r="E965" s="45">
        <v>20000</v>
      </c>
      <c r="F965" s="21" t="s">
        <v>2584</v>
      </c>
      <c r="G965" s="7"/>
    </row>
    <row r="966" spans="1:7" ht="15" thickBot="1">
      <c r="A966" s="21">
        <v>964</v>
      </c>
      <c r="B966" s="21" t="s">
        <v>2510</v>
      </c>
      <c r="C966" s="44"/>
      <c r="D966" s="44"/>
      <c r="E966" s="45">
        <v>120000</v>
      </c>
      <c r="F966" s="21" t="s">
        <v>2584</v>
      </c>
      <c r="G966" s="7"/>
    </row>
    <row r="967" spans="1:7" ht="15" thickBot="1">
      <c r="A967" s="21">
        <v>965</v>
      </c>
      <c r="B967" s="21" t="s">
        <v>374</v>
      </c>
      <c r="C967" s="44"/>
      <c r="D967" s="44"/>
      <c r="E967" s="45">
        <v>100000</v>
      </c>
      <c r="F967" s="21" t="s">
        <v>2584</v>
      </c>
      <c r="G967" s="7"/>
    </row>
    <row r="968" spans="1:7" ht="15" thickBot="1">
      <c r="A968" s="21">
        <v>966</v>
      </c>
      <c r="B968" s="21" t="s">
        <v>374</v>
      </c>
      <c r="C968" s="44"/>
      <c r="D968" s="44"/>
      <c r="E968" s="45">
        <v>16000</v>
      </c>
      <c r="F968" s="21" t="s">
        <v>2585</v>
      </c>
      <c r="G968" s="7"/>
    </row>
    <row r="969" spans="1:7" ht="15" thickBot="1">
      <c r="A969" s="21">
        <v>967</v>
      </c>
      <c r="B969" s="21" t="s">
        <v>374</v>
      </c>
      <c r="C969" s="44"/>
      <c r="D969" s="44"/>
      <c r="E969" s="45">
        <v>20000</v>
      </c>
      <c r="F969" s="21" t="s">
        <v>2586</v>
      </c>
      <c r="G969" s="7"/>
    </row>
    <row r="970" spans="1:7" ht="15" thickBot="1">
      <c r="A970" s="21">
        <v>968</v>
      </c>
      <c r="B970" s="21" t="s">
        <v>374</v>
      </c>
      <c r="C970" s="44"/>
      <c r="D970" s="44"/>
      <c r="E970" s="45">
        <v>142590</v>
      </c>
      <c r="F970" s="21" t="s">
        <v>2586</v>
      </c>
      <c r="G970" s="7"/>
    </row>
    <row r="971" spans="1:7" ht="15" thickBot="1">
      <c r="A971" s="21">
        <v>969</v>
      </c>
      <c r="B971" s="21" t="s">
        <v>375</v>
      </c>
      <c r="C971" s="44"/>
      <c r="D971" s="44"/>
      <c r="E971" s="45">
        <v>200000</v>
      </c>
      <c r="F971" s="21" t="s">
        <v>2586</v>
      </c>
      <c r="G971" s="7"/>
    </row>
    <row r="972" spans="1:7" ht="15" thickBot="1">
      <c r="A972" s="21">
        <v>970</v>
      </c>
      <c r="B972" s="21" t="s">
        <v>2511</v>
      </c>
      <c r="C972" s="44"/>
      <c r="D972" s="44"/>
      <c r="E972" s="45">
        <v>20000</v>
      </c>
      <c r="F972" s="21" t="s">
        <v>2586</v>
      </c>
      <c r="G972" s="7"/>
    </row>
    <row r="973" spans="1:7" ht="15" thickBot="1">
      <c r="A973" s="21">
        <v>971</v>
      </c>
      <c r="B973" s="21" t="s">
        <v>2511</v>
      </c>
      <c r="C973" s="44"/>
      <c r="D973" s="44"/>
      <c r="E973" s="45">
        <v>60000</v>
      </c>
      <c r="F973" s="21" t="s">
        <v>2586</v>
      </c>
      <c r="G973" s="7"/>
    </row>
    <row r="974" spans="1:7" ht="15" thickBot="1">
      <c r="A974" s="21">
        <v>972</v>
      </c>
      <c r="B974" s="21" t="s">
        <v>2511</v>
      </c>
      <c r="C974" s="44"/>
      <c r="D974" s="44"/>
      <c r="E974" s="45">
        <v>8000</v>
      </c>
      <c r="F974" s="21" t="s">
        <v>2586</v>
      </c>
      <c r="G974" s="7"/>
    </row>
    <row r="975" spans="1:7" ht="15" thickBot="1">
      <c r="A975" s="21">
        <v>973</v>
      </c>
      <c r="B975" s="21" t="s">
        <v>2511</v>
      </c>
      <c r="C975" s="44"/>
      <c r="D975" s="44"/>
      <c r="E975" s="45">
        <v>255904</v>
      </c>
      <c r="F975" s="21" t="s">
        <v>2586</v>
      </c>
      <c r="G975" s="7"/>
    </row>
    <row r="976" spans="1:7" ht="15" thickBot="1">
      <c r="A976" s="21">
        <v>974</v>
      </c>
      <c r="B976" s="21" t="s">
        <v>376</v>
      </c>
      <c r="C976" s="44"/>
      <c r="D976" s="44"/>
      <c r="E976" s="45">
        <v>50000</v>
      </c>
      <c r="F976" s="21" t="s">
        <v>2586</v>
      </c>
      <c r="G976" s="7"/>
    </row>
    <row r="977" spans="1:7" ht="15" thickBot="1">
      <c r="A977" s="21">
        <v>975</v>
      </c>
      <c r="B977" s="21" t="s">
        <v>269</v>
      </c>
      <c r="C977" s="44"/>
      <c r="D977" s="44"/>
      <c r="E977" s="45">
        <v>15000</v>
      </c>
      <c r="F977" s="21" t="s">
        <v>2586</v>
      </c>
      <c r="G977" s="7"/>
    </row>
    <row r="978" spans="1:7" ht="15" thickBot="1">
      <c r="A978" s="21">
        <v>976</v>
      </c>
      <c r="B978" s="21" t="s">
        <v>269</v>
      </c>
      <c r="C978" s="44"/>
      <c r="D978" s="44"/>
      <c r="E978" s="45">
        <v>8000</v>
      </c>
      <c r="F978" s="21" t="s">
        <v>2586</v>
      </c>
      <c r="G978" s="7"/>
    </row>
    <row r="979" spans="1:7" ht="15" thickBot="1">
      <c r="A979" s="21">
        <v>977</v>
      </c>
      <c r="B979" s="21" t="s">
        <v>270</v>
      </c>
      <c r="C979" s="44"/>
      <c r="D979" s="44"/>
      <c r="E979" s="45">
        <v>60000</v>
      </c>
      <c r="F979" s="21" t="s">
        <v>2586</v>
      </c>
      <c r="G979" s="7"/>
    </row>
    <row r="980" spans="1:7" ht="15" thickBot="1">
      <c r="A980" s="21">
        <v>978</v>
      </c>
      <c r="B980" s="21" t="s">
        <v>270</v>
      </c>
      <c r="C980" s="44"/>
      <c r="D980" s="44"/>
      <c r="E980" s="45">
        <v>500000</v>
      </c>
      <c r="F980" s="21" t="s">
        <v>2586</v>
      </c>
      <c r="G980" s="7"/>
    </row>
    <row r="981" spans="1:7" ht="15" thickBot="1">
      <c r="A981" s="21">
        <v>979</v>
      </c>
      <c r="B981" s="21" t="s">
        <v>377</v>
      </c>
      <c r="C981" s="44"/>
      <c r="D981" s="44"/>
      <c r="E981" s="45">
        <v>30000</v>
      </c>
      <c r="F981" s="21" t="s">
        <v>2586</v>
      </c>
      <c r="G981" s="7"/>
    </row>
    <row r="982" spans="1:7" ht="15" thickBot="1">
      <c r="A982" s="21">
        <v>980</v>
      </c>
      <c r="B982" s="21" t="s">
        <v>377</v>
      </c>
      <c r="C982" s="44"/>
      <c r="D982" s="44"/>
      <c r="E982" s="45">
        <v>500000</v>
      </c>
      <c r="F982" s="21" t="s">
        <v>2586</v>
      </c>
      <c r="G982" s="7"/>
    </row>
    <row r="983" spans="1:7" ht="15" thickBot="1">
      <c r="A983" s="21">
        <v>981</v>
      </c>
      <c r="B983" s="21" t="s">
        <v>378</v>
      </c>
      <c r="C983" s="44"/>
      <c r="D983" s="44"/>
      <c r="E983" s="45">
        <v>44000</v>
      </c>
      <c r="F983" s="21" t="s">
        <v>2586</v>
      </c>
      <c r="G983" s="7"/>
    </row>
    <row r="984" spans="1:7" ht="15" thickBot="1">
      <c r="A984" s="21">
        <v>982</v>
      </c>
      <c r="B984" s="21" t="s">
        <v>378</v>
      </c>
      <c r="C984" s="44"/>
      <c r="D984" s="44"/>
      <c r="E984" s="45">
        <v>8000</v>
      </c>
      <c r="F984" s="21" t="s">
        <v>2586</v>
      </c>
      <c r="G984" s="7"/>
    </row>
    <row r="985" spans="1:7" ht="15" thickBot="1">
      <c r="A985" s="21">
        <v>983</v>
      </c>
      <c r="B985" s="21" t="s">
        <v>271</v>
      </c>
      <c r="C985" s="44"/>
      <c r="D985" s="44"/>
      <c r="E985" s="45">
        <v>80000</v>
      </c>
      <c r="F985" s="21" t="s">
        <v>2586</v>
      </c>
      <c r="G985" s="7"/>
    </row>
    <row r="986" spans="1:7" ht="15" thickBot="1">
      <c r="A986" s="21">
        <v>984</v>
      </c>
      <c r="B986" s="21" t="s">
        <v>271</v>
      </c>
      <c r="C986" s="44"/>
      <c r="D986" s="44"/>
      <c r="E986" s="45">
        <v>18000</v>
      </c>
      <c r="F986" s="21" t="s">
        <v>2586</v>
      </c>
      <c r="G986" s="7"/>
    </row>
    <row r="987" spans="1:7" ht="15" thickBot="1">
      <c r="A987" s="21">
        <v>985</v>
      </c>
      <c r="B987" s="21" t="s">
        <v>271</v>
      </c>
      <c r="C987" s="44"/>
      <c r="D987" s="44"/>
      <c r="E987" s="45">
        <v>8000</v>
      </c>
      <c r="F987" s="21" t="s">
        <v>2586</v>
      </c>
      <c r="G987" s="7"/>
    </row>
    <row r="988" spans="1:7" ht="15" thickBot="1">
      <c r="A988" s="21">
        <v>986</v>
      </c>
      <c r="B988" s="21" t="s">
        <v>272</v>
      </c>
      <c r="C988" s="44"/>
      <c r="D988" s="44"/>
      <c r="E988" s="45">
        <v>40000</v>
      </c>
      <c r="F988" s="21" t="s">
        <v>2586</v>
      </c>
      <c r="G988" s="7"/>
    </row>
    <row r="989" spans="1:7" ht="15" thickBot="1">
      <c r="A989" s="21">
        <v>987</v>
      </c>
      <c r="B989" s="21" t="s">
        <v>272</v>
      </c>
      <c r="C989" s="44"/>
      <c r="D989" s="44"/>
      <c r="E989" s="45">
        <v>24000</v>
      </c>
      <c r="F989" s="21" t="s">
        <v>2586</v>
      </c>
      <c r="G989" s="7"/>
    </row>
    <row r="990" spans="1:7" ht="15" thickBot="1">
      <c r="A990" s="21">
        <v>988</v>
      </c>
      <c r="B990" s="21" t="s">
        <v>2512</v>
      </c>
      <c r="C990" s="44"/>
      <c r="D990" s="44"/>
      <c r="E990" s="45">
        <v>28000</v>
      </c>
      <c r="F990" s="21" t="s">
        <v>2586</v>
      </c>
      <c r="G990" s="7"/>
    </row>
    <row r="991" spans="1:7" ht="15" thickBot="1">
      <c r="A991" s="21">
        <v>989</v>
      </c>
      <c r="B991" s="21" t="s">
        <v>2512</v>
      </c>
      <c r="C991" s="44"/>
      <c r="D991" s="44"/>
      <c r="E991" s="45">
        <v>30000</v>
      </c>
      <c r="F991" s="21" t="s">
        <v>2586</v>
      </c>
      <c r="G991" s="7"/>
    </row>
    <row r="992" spans="1:7" ht="15" thickBot="1">
      <c r="A992" s="21">
        <v>990</v>
      </c>
      <c r="B992" s="21" t="s">
        <v>2512</v>
      </c>
      <c r="C992" s="44"/>
      <c r="D992" s="44"/>
      <c r="E992" s="45">
        <v>500000</v>
      </c>
      <c r="F992" s="21" t="s">
        <v>2586</v>
      </c>
      <c r="G992" s="7"/>
    </row>
    <row r="993" spans="1:7" ht="15" thickBot="1">
      <c r="A993" s="21">
        <v>991</v>
      </c>
      <c r="B993" s="21" t="s">
        <v>273</v>
      </c>
      <c r="C993" s="44"/>
      <c r="D993" s="44"/>
      <c r="E993" s="45">
        <v>90000</v>
      </c>
      <c r="F993" s="21" t="s">
        <v>2586</v>
      </c>
      <c r="G993" s="7"/>
    </row>
    <row r="994" spans="1:7" ht="15" thickBot="1">
      <c r="A994" s="21">
        <v>992</v>
      </c>
      <c r="B994" s="21" t="s">
        <v>274</v>
      </c>
      <c r="C994" s="44"/>
      <c r="D994" s="44"/>
      <c r="E994" s="45">
        <v>500000</v>
      </c>
      <c r="F994" s="21" t="s">
        <v>2586</v>
      </c>
      <c r="G994" s="7"/>
    </row>
    <row r="995" spans="1:7" ht="15" thickBot="1">
      <c r="A995" s="21">
        <v>993</v>
      </c>
      <c r="B995" s="21" t="s">
        <v>382</v>
      </c>
      <c r="C995" s="44"/>
      <c r="D995" s="44"/>
      <c r="E995" s="45">
        <v>50000</v>
      </c>
      <c r="F995" s="21" t="s">
        <v>2586</v>
      </c>
      <c r="G995" s="7"/>
    </row>
    <row r="996" spans="1:7" ht="100.5" thickBot="1">
      <c r="A996" s="21">
        <v>994</v>
      </c>
      <c r="B996" s="21" t="s">
        <v>382</v>
      </c>
      <c r="C996" s="44"/>
      <c r="D996" s="44"/>
      <c r="E996" s="169">
        <v>112480</v>
      </c>
      <c r="F996" s="21" t="s">
        <v>2586</v>
      </c>
      <c r="G996" s="7" t="s">
        <v>9011</v>
      </c>
    </row>
    <row r="997" spans="1:7" ht="15" thickBot="1">
      <c r="A997" s="21">
        <v>995</v>
      </c>
      <c r="B997" s="21" t="s">
        <v>382</v>
      </c>
      <c r="C997" s="44"/>
      <c r="D997" s="44"/>
      <c r="E997" s="45">
        <v>8000</v>
      </c>
      <c r="F997" s="21" t="s">
        <v>2586</v>
      </c>
      <c r="G997" s="7"/>
    </row>
    <row r="998" spans="1:7" ht="15" thickBot="1">
      <c r="A998" s="21">
        <v>996</v>
      </c>
      <c r="B998" s="21" t="s">
        <v>275</v>
      </c>
      <c r="C998" s="44"/>
      <c r="D998" s="44"/>
      <c r="E998" s="45">
        <v>20000</v>
      </c>
      <c r="F998" s="21" t="s">
        <v>2586</v>
      </c>
      <c r="G998" s="7"/>
    </row>
    <row r="999" spans="1:7" ht="15" thickBot="1">
      <c r="A999" s="21">
        <v>997</v>
      </c>
      <c r="B999" s="21" t="s">
        <v>275</v>
      </c>
      <c r="C999" s="44"/>
      <c r="D999" s="44"/>
      <c r="E999" s="45">
        <v>3000</v>
      </c>
      <c r="F999" s="21" t="s">
        <v>2586</v>
      </c>
      <c r="G999" s="7"/>
    </row>
    <row r="1000" spans="1:7" ht="15" thickBot="1">
      <c r="A1000" s="21">
        <v>998</v>
      </c>
      <c r="B1000" s="21" t="s">
        <v>276</v>
      </c>
      <c r="C1000" s="44"/>
      <c r="D1000" s="44"/>
      <c r="E1000" s="45">
        <v>60000</v>
      </c>
      <c r="F1000" s="21" t="s">
        <v>2586</v>
      </c>
      <c r="G1000" s="7"/>
    </row>
    <row r="1001" spans="1:7" ht="15" thickBot="1">
      <c r="A1001" s="21">
        <v>999</v>
      </c>
      <c r="B1001" s="21" t="s">
        <v>276</v>
      </c>
      <c r="C1001" s="44"/>
      <c r="D1001" s="44"/>
      <c r="E1001" s="45">
        <v>75000</v>
      </c>
      <c r="F1001" s="21" t="s">
        <v>2586</v>
      </c>
      <c r="G1001" s="7"/>
    </row>
    <row r="1002" spans="1:7" ht="15" thickBot="1">
      <c r="A1002" s="21">
        <v>1000</v>
      </c>
      <c r="B1002" s="21" t="s">
        <v>276</v>
      </c>
      <c r="C1002" s="44"/>
      <c r="D1002" s="44"/>
      <c r="E1002" s="45">
        <v>10000</v>
      </c>
      <c r="F1002" s="21" t="s">
        <v>2586</v>
      </c>
      <c r="G1002" s="7"/>
    </row>
    <row r="1003" spans="1:7" ht="15" thickBot="1">
      <c r="A1003" s="21">
        <v>1001</v>
      </c>
      <c r="B1003" s="21" t="s">
        <v>2513</v>
      </c>
      <c r="C1003" s="44"/>
      <c r="D1003" s="44"/>
      <c r="E1003" s="45">
        <v>10000</v>
      </c>
      <c r="F1003" s="21" t="s">
        <v>2586</v>
      </c>
      <c r="G1003" s="7"/>
    </row>
    <row r="1004" spans="1:7" ht="15" thickBot="1">
      <c r="A1004" s="21">
        <v>1002</v>
      </c>
      <c r="B1004" s="21" t="s">
        <v>2514</v>
      </c>
      <c r="C1004" s="44"/>
      <c r="D1004" s="44"/>
      <c r="E1004" s="45">
        <v>100000</v>
      </c>
      <c r="F1004" s="21" t="s">
        <v>2586</v>
      </c>
      <c r="G1004" s="7"/>
    </row>
    <row r="1005" spans="1:7" ht="15" thickBot="1">
      <c r="A1005" s="21">
        <v>1003</v>
      </c>
      <c r="B1005" s="21" t="s">
        <v>384</v>
      </c>
      <c r="C1005" s="44"/>
      <c r="D1005" s="44"/>
      <c r="E1005" s="45">
        <v>20000</v>
      </c>
      <c r="F1005" s="21" t="s">
        <v>2586</v>
      </c>
      <c r="G1005" s="7"/>
    </row>
    <row r="1006" spans="1:7" ht="15" thickBot="1">
      <c r="A1006" s="21">
        <v>1004</v>
      </c>
      <c r="B1006" s="21" t="s">
        <v>385</v>
      </c>
      <c r="C1006" s="44"/>
      <c r="D1006" s="44"/>
      <c r="E1006" s="45">
        <v>1000000</v>
      </c>
      <c r="F1006" s="21" t="s">
        <v>2586</v>
      </c>
      <c r="G1006" s="7"/>
    </row>
    <row r="1007" spans="1:7" ht="15" thickBot="1">
      <c r="A1007" s="21">
        <v>1005</v>
      </c>
      <c r="B1007" s="21" t="s">
        <v>2515</v>
      </c>
      <c r="C1007" s="44"/>
      <c r="D1007" s="44"/>
      <c r="E1007" s="45">
        <v>136899</v>
      </c>
      <c r="F1007" s="21" t="s">
        <v>2586</v>
      </c>
      <c r="G1007" s="7"/>
    </row>
    <row r="1008" spans="1:7" ht="15" thickBot="1">
      <c r="A1008" s="21">
        <v>1006</v>
      </c>
      <c r="B1008" s="21" t="s">
        <v>2515</v>
      </c>
      <c r="C1008" s="44"/>
      <c r="D1008" s="44"/>
      <c r="E1008" s="45">
        <v>47784</v>
      </c>
      <c r="F1008" s="21" t="s">
        <v>2586</v>
      </c>
      <c r="G1008" s="7"/>
    </row>
    <row r="1009" spans="1:7" ht="15" thickBot="1">
      <c r="A1009" s="21">
        <v>1007</v>
      </c>
      <c r="B1009" s="21" t="s">
        <v>2515</v>
      </c>
      <c r="C1009" s="44"/>
      <c r="D1009" s="44"/>
      <c r="E1009" s="45">
        <v>82042</v>
      </c>
      <c r="F1009" s="21" t="s">
        <v>2586</v>
      </c>
      <c r="G1009" s="7"/>
    </row>
    <row r="1010" spans="1:7" ht="15" thickBot="1">
      <c r="A1010" s="21">
        <v>1008</v>
      </c>
      <c r="B1010" s="21" t="s">
        <v>388</v>
      </c>
      <c r="C1010" s="44"/>
      <c r="D1010" s="44"/>
      <c r="E1010" s="45">
        <v>20000</v>
      </c>
      <c r="F1010" s="21" t="s">
        <v>2587</v>
      </c>
      <c r="G1010" s="7"/>
    </row>
    <row r="1011" spans="1:7" ht="15" thickBot="1">
      <c r="A1011" s="21">
        <v>1009</v>
      </c>
      <c r="B1011" s="21" t="s">
        <v>388</v>
      </c>
      <c r="C1011" s="44"/>
      <c r="D1011" s="44"/>
      <c r="E1011" s="45">
        <v>6000</v>
      </c>
      <c r="F1011" s="21" t="s">
        <v>2588</v>
      </c>
      <c r="G1011" s="7"/>
    </row>
    <row r="1012" spans="1:7" ht="15" thickBot="1">
      <c r="A1012" s="21">
        <v>1010</v>
      </c>
      <c r="B1012" s="21" t="s">
        <v>388</v>
      </c>
      <c r="C1012" s="44"/>
      <c r="D1012" s="44"/>
      <c r="E1012" s="45">
        <v>59000</v>
      </c>
      <c r="F1012" s="21" t="s">
        <v>2588</v>
      </c>
      <c r="G1012" s="7"/>
    </row>
    <row r="1013" spans="1:7" ht="15" thickBot="1">
      <c r="A1013" s="21">
        <v>1011</v>
      </c>
      <c r="B1013" s="21" t="s">
        <v>389</v>
      </c>
      <c r="C1013" s="44"/>
      <c r="D1013" s="44"/>
      <c r="E1013" s="45">
        <v>140688</v>
      </c>
      <c r="F1013" s="21" t="s">
        <v>2588</v>
      </c>
      <c r="G1013" s="7"/>
    </row>
    <row r="1014" spans="1:7" ht="15" thickBot="1">
      <c r="A1014" s="21">
        <v>1012</v>
      </c>
      <c r="B1014" s="21" t="s">
        <v>389</v>
      </c>
      <c r="C1014" s="44"/>
      <c r="D1014" s="44"/>
      <c r="E1014" s="45">
        <v>29000</v>
      </c>
      <c r="F1014" s="21" t="s">
        <v>2588</v>
      </c>
      <c r="G1014" s="7"/>
    </row>
    <row r="1015" spans="1:7" ht="15" thickBot="1">
      <c r="A1015" s="21">
        <v>1013</v>
      </c>
      <c r="B1015" s="21" t="s">
        <v>278</v>
      </c>
      <c r="C1015" s="44"/>
      <c r="D1015" s="44"/>
      <c r="E1015" s="45">
        <v>10000</v>
      </c>
      <c r="F1015" s="21" t="s">
        <v>2588</v>
      </c>
      <c r="G1015" s="7"/>
    </row>
    <row r="1016" spans="1:7" ht="15" thickBot="1">
      <c r="A1016" s="21">
        <v>1014</v>
      </c>
      <c r="B1016" s="21" t="s">
        <v>278</v>
      </c>
      <c r="C1016" s="44"/>
      <c r="D1016" s="44"/>
      <c r="E1016" s="45">
        <v>82980</v>
      </c>
      <c r="F1016" s="21" t="s">
        <v>2588</v>
      </c>
      <c r="G1016" s="7"/>
    </row>
    <row r="1017" spans="1:7" ht="15" thickBot="1">
      <c r="A1017" s="21">
        <v>1015</v>
      </c>
      <c r="B1017" s="21" t="s">
        <v>279</v>
      </c>
      <c r="C1017" s="44"/>
      <c r="D1017" s="44"/>
      <c r="E1017" s="45">
        <v>141920</v>
      </c>
      <c r="F1017" s="21" t="s">
        <v>2588</v>
      </c>
      <c r="G1017" s="7"/>
    </row>
    <row r="1018" spans="1:7" ht="15" thickBot="1">
      <c r="A1018" s="21">
        <v>1016</v>
      </c>
      <c r="B1018" s="21" t="s">
        <v>279</v>
      </c>
      <c r="C1018" s="44"/>
      <c r="D1018" s="44"/>
      <c r="E1018" s="45">
        <v>80000</v>
      </c>
      <c r="F1018" s="21" t="s">
        <v>2588</v>
      </c>
      <c r="G1018" s="7"/>
    </row>
    <row r="1019" spans="1:7" ht="15" thickBot="1">
      <c r="A1019" s="21">
        <v>1017</v>
      </c>
      <c r="B1019" s="21" t="s">
        <v>279</v>
      </c>
      <c r="C1019" s="44"/>
      <c r="D1019" s="44"/>
      <c r="E1019" s="45">
        <v>70000</v>
      </c>
      <c r="F1019" s="21" t="s">
        <v>2588</v>
      </c>
      <c r="G1019" s="7"/>
    </row>
    <row r="1020" spans="1:7" ht="15" thickBot="1">
      <c r="A1020" s="21">
        <v>1018</v>
      </c>
      <c r="B1020" s="21" t="s">
        <v>390</v>
      </c>
      <c r="C1020" s="44"/>
      <c r="D1020" s="44"/>
      <c r="E1020" s="45">
        <v>8000</v>
      </c>
      <c r="F1020" s="21" t="s">
        <v>2588</v>
      </c>
      <c r="G1020" s="7"/>
    </row>
    <row r="1021" spans="1:7" ht="15" thickBot="1">
      <c r="A1021" s="21">
        <v>1019</v>
      </c>
      <c r="B1021" s="21" t="s">
        <v>390</v>
      </c>
      <c r="C1021" s="44"/>
      <c r="D1021" s="44"/>
      <c r="E1021" s="45">
        <v>15000</v>
      </c>
      <c r="F1021" s="21" t="s">
        <v>2588</v>
      </c>
      <c r="G1021" s="7"/>
    </row>
    <row r="1022" spans="1:7" ht="15" thickBot="1">
      <c r="A1022" s="21">
        <v>1020</v>
      </c>
      <c r="B1022" s="21" t="s">
        <v>393</v>
      </c>
      <c r="C1022" s="44"/>
      <c r="D1022" s="44"/>
      <c r="E1022" s="45">
        <v>70000</v>
      </c>
      <c r="F1022" s="21" t="s">
        <v>2588</v>
      </c>
      <c r="G1022" s="7"/>
    </row>
    <row r="1023" spans="1:7" ht="15" thickBot="1">
      <c r="A1023" s="21">
        <v>1021</v>
      </c>
      <c r="B1023" s="21" t="s">
        <v>393</v>
      </c>
      <c r="C1023" s="44"/>
      <c r="D1023" s="44"/>
      <c r="E1023" s="45">
        <v>120000</v>
      </c>
      <c r="F1023" s="21" t="s">
        <v>2588</v>
      </c>
      <c r="G1023" s="7"/>
    </row>
    <row r="1024" spans="1:7" ht="15" thickBot="1">
      <c r="A1024" s="21">
        <v>1022</v>
      </c>
      <c r="B1024" s="21" t="s">
        <v>393</v>
      </c>
      <c r="C1024" s="44"/>
      <c r="D1024" s="44"/>
      <c r="E1024" s="45">
        <v>100000</v>
      </c>
      <c r="F1024" s="21" t="s">
        <v>2588</v>
      </c>
      <c r="G1024" s="7"/>
    </row>
    <row r="1025" spans="1:7" ht="15" thickBot="1">
      <c r="A1025" s="21">
        <v>1023</v>
      </c>
      <c r="B1025" s="21" t="s">
        <v>393</v>
      </c>
      <c r="C1025" s="44"/>
      <c r="D1025" s="44"/>
      <c r="E1025" s="45">
        <v>20000</v>
      </c>
      <c r="F1025" s="21" t="s">
        <v>2588</v>
      </c>
      <c r="G1025" s="7"/>
    </row>
    <row r="1026" spans="1:7" ht="15" thickBot="1">
      <c r="A1026" s="21">
        <v>1024</v>
      </c>
      <c r="B1026" s="21" t="s">
        <v>280</v>
      </c>
      <c r="C1026" s="44"/>
      <c r="D1026" s="44"/>
      <c r="E1026" s="45">
        <v>60000</v>
      </c>
      <c r="F1026" s="21" t="s">
        <v>2588</v>
      </c>
      <c r="G1026" s="7"/>
    </row>
    <row r="1027" spans="1:7" ht="15" thickBot="1">
      <c r="A1027" s="21">
        <v>1025</v>
      </c>
      <c r="B1027" s="21" t="s">
        <v>280</v>
      </c>
      <c r="C1027" s="44"/>
      <c r="D1027" s="44"/>
      <c r="E1027" s="45">
        <v>60000</v>
      </c>
      <c r="F1027" s="21" t="s">
        <v>2588</v>
      </c>
      <c r="G1027" s="7"/>
    </row>
    <row r="1028" spans="1:7" ht="15" thickBot="1">
      <c r="A1028" s="21">
        <v>1026</v>
      </c>
      <c r="B1028" s="21" t="s">
        <v>280</v>
      </c>
      <c r="C1028" s="44"/>
      <c r="D1028" s="44"/>
      <c r="E1028" s="45">
        <v>50000</v>
      </c>
      <c r="F1028" s="21" t="s">
        <v>2588</v>
      </c>
      <c r="G1028" s="7"/>
    </row>
    <row r="1029" spans="1:7" ht="15" thickBot="1">
      <c r="A1029" s="21">
        <v>1027</v>
      </c>
      <c r="B1029" s="21" t="s">
        <v>280</v>
      </c>
      <c r="C1029" s="44"/>
      <c r="D1029" s="44"/>
      <c r="E1029" s="45">
        <v>30000</v>
      </c>
      <c r="F1029" s="21" t="s">
        <v>2588</v>
      </c>
      <c r="G1029" s="7"/>
    </row>
    <row r="1030" spans="1:7" ht="15" thickBot="1">
      <c r="A1030" s="21">
        <v>1028</v>
      </c>
      <c r="B1030" s="21" t="s">
        <v>280</v>
      </c>
      <c r="C1030" s="44"/>
      <c r="D1030" s="44"/>
      <c r="E1030" s="45">
        <v>20000</v>
      </c>
      <c r="F1030" s="21" t="s">
        <v>2588</v>
      </c>
      <c r="G1030" s="7"/>
    </row>
    <row r="1031" spans="1:7" ht="15" thickBot="1">
      <c r="A1031" s="21">
        <v>1029</v>
      </c>
      <c r="B1031" s="21" t="s">
        <v>280</v>
      </c>
      <c r="C1031" s="44"/>
      <c r="D1031" s="44"/>
      <c r="E1031" s="45">
        <v>44000</v>
      </c>
      <c r="F1031" s="21" t="s">
        <v>2588</v>
      </c>
      <c r="G1031" s="7"/>
    </row>
    <row r="1032" spans="1:7" ht="15" thickBot="1">
      <c r="A1032" s="21">
        <v>1030</v>
      </c>
      <c r="B1032" s="21" t="s">
        <v>280</v>
      </c>
      <c r="C1032" s="44"/>
      <c r="D1032" s="44"/>
      <c r="E1032" s="45">
        <v>3000</v>
      </c>
      <c r="F1032" s="21" t="s">
        <v>2588</v>
      </c>
      <c r="G1032" s="7"/>
    </row>
    <row r="1033" spans="1:7" ht="15" thickBot="1">
      <c r="A1033" s="21">
        <v>1031</v>
      </c>
      <c r="B1033" s="21" t="s">
        <v>394</v>
      </c>
      <c r="C1033" s="44"/>
      <c r="D1033" s="44"/>
      <c r="E1033" s="45">
        <v>8000</v>
      </c>
      <c r="F1033" s="21" t="s">
        <v>2588</v>
      </c>
      <c r="G1033" s="7"/>
    </row>
    <row r="1034" spans="1:7" ht="15" thickBot="1">
      <c r="A1034" s="21">
        <v>1032</v>
      </c>
      <c r="B1034" s="21" t="s">
        <v>394</v>
      </c>
      <c r="C1034" s="44"/>
      <c r="D1034" s="44"/>
      <c r="E1034" s="45">
        <v>16000</v>
      </c>
      <c r="F1034" s="21" t="s">
        <v>2588</v>
      </c>
      <c r="G1034" s="7"/>
    </row>
    <row r="1035" spans="1:7" ht="15" thickBot="1">
      <c r="A1035" s="21">
        <v>1033</v>
      </c>
      <c r="B1035" s="21" t="s">
        <v>281</v>
      </c>
      <c r="C1035" s="44"/>
      <c r="D1035" s="44"/>
      <c r="E1035" s="45">
        <v>40000</v>
      </c>
      <c r="F1035" s="21" t="s">
        <v>2588</v>
      </c>
      <c r="G1035" s="7"/>
    </row>
    <row r="1036" spans="1:7" ht="15" thickBot="1">
      <c r="A1036" s="21">
        <v>1034</v>
      </c>
      <c r="B1036" s="21" t="s">
        <v>281</v>
      </c>
      <c r="C1036" s="44"/>
      <c r="D1036" s="44"/>
      <c r="E1036" s="45">
        <v>30000</v>
      </c>
      <c r="F1036" s="21" t="s">
        <v>2588</v>
      </c>
      <c r="G1036" s="7"/>
    </row>
    <row r="1037" spans="1:7" ht="15" thickBot="1">
      <c r="A1037" s="21">
        <v>1035</v>
      </c>
      <c r="B1037" s="21" t="s">
        <v>281</v>
      </c>
      <c r="C1037" s="44"/>
      <c r="D1037" s="44"/>
      <c r="E1037" s="45">
        <v>18000</v>
      </c>
      <c r="F1037" s="21" t="s">
        <v>2588</v>
      </c>
      <c r="G1037" s="7"/>
    </row>
    <row r="1038" spans="1:7" ht="15" thickBot="1">
      <c r="A1038" s="21">
        <v>1036</v>
      </c>
      <c r="B1038" s="21" t="s">
        <v>397</v>
      </c>
      <c r="C1038" s="44"/>
      <c r="D1038" s="44"/>
      <c r="E1038" s="45">
        <v>80000</v>
      </c>
      <c r="F1038" s="21" t="s">
        <v>2588</v>
      </c>
      <c r="G1038" s="7"/>
    </row>
    <row r="1039" spans="1:7" ht="15" thickBot="1">
      <c r="A1039" s="21">
        <v>1037</v>
      </c>
      <c r="B1039" s="21" t="s">
        <v>397</v>
      </c>
      <c r="C1039" s="44"/>
      <c r="D1039" s="44"/>
      <c r="E1039" s="45">
        <v>50000</v>
      </c>
      <c r="F1039" s="21" t="s">
        <v>2588</v>
      </c>
      <c r="G1039" s="7"/>
    </row>
    <row r="1040" spans="1:7" ht="15" thickBot="1">
      <c r="A1040" s="21">
        <v>1038</v>
      </c>
      <c r="B1040" s="21" t="s">
        <v>397</v>
      </c>
      <c r="C1040" s="44"/>
      <c r="D1040" s="44"/>
      <c r="E1040" s="45">
        <v>28000</v>
      </c>
      <c r="F1040" s="21" t="s">
        <v>2588</v>
      </c>
      <c r="G1040" s="7"/>
    </row>
    <row r="1041" spans="1:7" ht="86.25" thickBot="1">
      <c r="A1041" s="21">
        <v>1039</v>
      </c>
      <c r="B1041" s="21" t="s">
        <v>397</v>
      </c>
      <c r="C1041" s="44"/>
      <c r="D1041" s="44"/>
      <c r="E1041" s="169">
        <v>7000</v>
      </c>
      <c r="F1041" s="21" t="s">
        <v>2588</v>
      </c>
      <c r="G1041" s="7" t="s">
        <v>9012</v>
      </c>
    </row>
    <row r="1042" spans="1:7" ht="15" thickBot="1">
      <c r="A1042" s="21">
        <v>1040</v>
      </c>
      <c r="B1042" s="21" t="s">
        <v>282</v>
      </c>
      <c r="C1042" s="44"/>
      <c r="D1042" s="44"/>
      <c r="E1042" s="45">
        <v>90000</v>
      </c>
      <c r="F1042" s="21" t="s">
        <v>2588</v>
      </c>
      <c r="G1042" s="7"/>
    </row>
    <row r="1043" spans="1:7" ht="15" thickBot="1">
      <c r="A1043" s="21">
        <v>1041</v>
      </c>
      <c r="B1043" s="21" t="s">
        <v>282</v>
      </c>
      <c r="C1043" s="44"/>
      <c r="D1043" s="44"/>
      <c r="E1043" s="45">
        <v>5000</v>
      </c>
      <c r="F1043" s="21" t="s">
        <v>2588</v>
      </c>
      <c r="G1043" s="7"/>
    </row>
    <row r="1044" spans="1:7" ht="15" thickBot="1">
      <c r="A1044" s="21">
        <v>1042</v>
      </c>
      <c r="B1044" s="21" t="s">
        <v>399</v>
      </c>
      <c r="C1044" s="44"/>
      <c r="D1044" s="44"/>
      <c r="E1044" s="45">
        <v>15000</v>
      </c>
      <c r="F1044" s="21" t="s">
        <v>2588</v>
      </c>
      <c r="G1044" s="7"/>
    </row>
    <row r="1045" spans="1:7" ht="15" thickBot="1">
      <c r="A1045" s="21">
        <v>1043</v>
      </c>
      <c r="B1045" s="21" t="s">
        <v>283</v>
      </c>
      <c r="C1045" s="44"/>
      <c r="D1045" s="44"/>
      <c r="E1045" s="45">
        <v>2000</v>
      </c>
      <c r="F1045" s="21" t="s">
        <v>2588</v>
      </c>
      <c r="G1045" s="7"/>
    </row>
    <row r="1046" spans="1:7" ht="15" thickBot="1">
      <c r="A1046" s="21">
        <v>1044</v>
      </c>
      <c r="B1046" s="21" t="s">
        <v>283</v>
      </c>
      <c r="C1046" s="44"/>
      <c r="D1046" s="44"/>
      <c r="E1046" s="45">
        <v>10000</v>
      </c>
      <c r="F1046" s="21" t="s">
        <v>2588</v>
      </c>
      <c r="G1046" s="7"/>
    </row>
    <row r="1047" spans="1:7" ht="15" thickBot="1">
      <c r="A1047" s="21">
        <v>1045</v>
      </c>
      <c r="B1047" s="21" t="s">
        <v>283</v>
      </c>
      <c r="C1047" s="44"/>
      <c r="D1047" s="44"/>
      <c r="E1047" s="45">
        <v>20000</v>
      </c>
      <c r="F1047" s="21" t="s">
        <v>2588</v>
      </c>
      <c r="G1047" s="7"/>
    </row>
    <row r="1048" spans="1:7" ht="15" thickBot="1">
      <c r="A1048" s="21">
        <v>1046</v>
      </c>
      <c r="B1048" s="21" t="s">
        <v>400</v>
      </c>
      <c r="C1048" s="44"/>
      <c r="D1048" s="44"/>
      <c r="E1048" s="45">
        <v>60000</v>
      </c>
      <c r="F1048" s="21" t="s">
        <v>2588</v>
      </c>
      <c r="G1048" s="7"/>
    </row>
    <row r="1049" spans="1:7" ht="15" thickBot="1">
      <c r="A1049" s="21">
        <v>1047</v>
      </c>
      <c r="B1049" s="21" t="s">
        <v>403</v>
      </c>
      <c r="C1049" s="44"/>
      <c r="D1049" s="44"/>
      <c r="E1049" s="45">
        <v>75000</v>
      </c>
      <c r="F1049" s="21" t="s">
        <v>2588</v>
      </c>
      <c r="G1049" s="7"/>
    </row>
    <row r="1050" spans="1:7" ht="15" thickBot="1">
      <c r="A1050" s="21">
        <v>1048</v>
      </c>
      <c r="B1050" s="21" t="s">
        <v>403</v>
      </c>
      <c r="C1050" s="44"/>
      <c r="D1050" s="44"/>
      <c r="E1050" s="45">
        <v>100000</v>
      </c>
      <c r="F1050" s="21" t="s">
        <v>2588</v>
      </c>
      <c r="G1050" s="7"/>
    </row>
    <row r="1051" spans="1:7" ht="15" thickBot="1">
      <c r="A1051" s="21">
        <v>1049</v>
      </c>
      <c r="B1051" s="21" t="s">
        <v>403</v>
      </c>
      <c r="C1051" s="44"/>
      <c r="D1051" s="44"/>
      <c r="E1051" s="45">
        <v>5000</v>
      </c>
      <c r="F1051" s="21" t="s">
        <v>2588</v>
      </c>
      <c r="G1051" s="7"/>
    </row>
    <row r="1052" spans="1:7" ht="15" thickBot="1">
      <c r="A1052" s="21">
        <v>1050</v>
      </c>
      <c r="B1052" s="21" t="s">
        <v>242</v>
      </c>
      <c r="C1052" s="44"/>
      <c r="D1052" s="44"/>
      <c r="E1052" s="45">
        <v>150000</v>
      </c>
      <c r="F1052" s="21" t="s">
        <v>2588</v>
      </c>
      <c r="G1052" s="7"/>
    </row>
    <row r="1053" spans="1:7" ht="15" thickBot="1">
      <c r="A1053" s="21">
        <v>1051</v>
      </c>
      <c r="B1053" s="21" t="s">
        <v>242</v>
      </c>
      <c r="C1053" s="44"/>
      <c r="D1053" s="44"/>
      <c r="E1053" s="45">
        <v>70000</v>
      </c>
      <c r="F1053" s="21" t="s">
        <v>2588</v>
      </c>
      <c r="G1053" s="7"/>
    </row>
    <row r="1054" spans="1:7" ht="15" thickBot="1">
      <c r="A1054" s="21">
        <v>1052</v>
      </c>
      <c r="B1054" s="21" t="s">
        <v>242</v>
      </c>
      <c r="C1054" s="44"/>
      <c r="D1054" s="44"/>
      <c r="E1054" s="45">
        <v>20000</v>
      </c>
      <c r="F1054" s="21" t="s">
        <v>2588</v>
      </c>
      <c r="G1054" s="7"/>
    </row>
    <row r="1055" spans="1:7" ht="15" thickBot="1">
      <c r="A1055" s="21">
        <v>1053</v>
      </c>
      <c r="B1055" s="21" t="s">
        <v>242</v>
      </c>
      <c r="C1055" s="44"/>
      <c r="D1055" s="44"/>
      <c r="E1055" s="45">
        <v>3136</v>
      </c>
      <c r="F1055" s="21" t="s">
        <v>2588</v>
      </c>
      <c r="G1055" s="7"/>
    </row>
    <row r="1056" spans="1:7" ht="15" thickBot="1">
      <c r="A1056" s="21">
        <v>1054</v>
      </c>
      <c r="B1056" s="21" t="s">
        <v>242</v>
      </c>
      <c r="C1056" s="44"/>
      <c r="D1056" s="44"/>
      <c r="E1056" s="45">
        <v>12393</v>
      </c>
      <c r="F1056" s="21" t="s">
        <v>2589</v>
      </c>
      <c r="G1056" s="7"/>
    </row>
    <row r="1057" spans="1:7" ht="15" thickBot="1">
      <c r="A1057" s="21">
        <v>1055</v>
      </c>
      <c r="B1057" s="21" t="s">
        <v>243</v>
      </c>
      <c r="C1057" s="44"/>
      <c r="D1057" s="44"/>
      <c r="E1057" s="45">
        <v>30000</v>
      </c>
      <c r="F1057" s="21" t="s">
        <v>2590</v>
      </c>
      <c r="G1057" s="7"/>
    </row>
    <row r="1058" spans="1:7" ht="15" thickBot="1">
      <c r="A1058" s="21">
        <v>1056</v>
      </c>
      <c r="B1058" s="21" t="s">
        <v>243</v>
      </c>
      <c r="C1058" s="44"/>
      <c r="D1058" s="44"/>
      <c r="E1058" s="45">
        <v>30730</v>
      </c>
      <c r="F1058" s="21" t="s">
        <v>2590</v>
      </c>
      <c r="G1058" s="7"/>
    </row>
    <row r="1059" spans="1:7" ht="15" thickBot="1">
      <c r="A1059" s="21">
        <v>1057</v>
      </c>
      <c r="B1059" s="21" t="s">
        <v>243</v>
      </c>
      <c r="C1059" s="44"/>
      <c r="D1059" s="44"/>
      <c r="E1059" s="45">
        <v>43600</v>
      </c>
      <c r="F1059" s="21" t="s">
        <v>2590</v>
      </c>
      <c r="G1059" s="7"/>
    </row>
    <row r="1060" spans="1:7" ht="15" thickBot="1">
      <c r="A1060" s="21">
        <v>1058</v>
      </c>
      <c r="B1060" s="21" t="s">
        <v>243</v>
      </c>
      <c r="C1060" s="44"/>
      <c r="D1060" s="44"/>
      <c r="E1060" s="45">
        <v>30000</v>
      </c>
      <c r="F1060" s="21" t="s">
        <v>2590</v>
      </c>
      <c r="G1060" s="7"/>
    </row>
    <row r="1061" spans="1:7" ht="15" thickBot="1">
      <c r="A1061" s="21">
        <v>1059</v>
      </c>
      <c r="B1061" s="21" t="s">
        <v>243</v>
      </c>
      <c r="C1061" s="44"/>
      <c r="D1061" s="44"/>
      <c r="E1061" s="45">
        <v>10000</v>
      </c>
      <c r="F1061" s="21" t="s">
        <v>2590</v>
      </c>
      <c r="G1061" s="7"/>
    </row>
    <row r="1062" spans="1:7" ht="15" thickBot="1">
      <c r="A1062" s="21">
        <v>1060</v>
      </c>
      <c r="B1062" s="21" t="s">
        <v>243</v>
      </c>
      <c r="C1062" s="44"/>
      <c r="D1062" s="44"/>
      <c r="E1062" s="45">
        <v>3000</v>
      </c>
      <c r="F1062" s="21" t="s">
        <v>2590</v>
      </c>
      <c r="G1062" s="7"/>
    </row>
    <row r="1063" spans="1:7" ht="15" thickBot="1">
      <c r="A1063" s="21">
        <v>1061</v>
      </c>
      <c r="B1063" s="21" t="s">
        <v>404</v>
      </c>
      <c r="C1063" s="44"/>
      <c r="D1063" s="44"/>
      <c r="E1063" s="45">
        <v>80000</v>
      </c>
      <c r="F1063" s="21" t="s">
        <v>2590</v>
      </c>
      <c r="G1063" s="7"/>
    </row>
    <row r="1064" spans="1:7" ht="15" thickBot="1">
      <c r="A1064" s="21">
        <v>1062</v>
      </c>
      <c r="B1064" s="21" t="s">
        <v>406</v>
      </c>
      <c r="C1064" s="44"/>
      <c r="D1064" s="44"/>
      <c r="E1064" s="45">
        <v>70000</v>
      </c>
      <c r="F1064" s="21" t="s">
        <v>2590</v>
      </c>
      <c r="G1064" s="7"/>
    </row>
    <row r="1065" spans="1:7" ht="15" thickBot="1">
      <c r="A1065" s="21">
        <v>1063</v>
      </c>
      <c r="B1065" s="21" t="s">
        <v>406</v>
      </c>
      <c r="C1065" s="44"/>
      <c r="D1065" s="44"/>
      <c r="E1065" s="45">
        <v>20000</v>
      </c>
      <c r="F1065" s="21" t="s">
        <v>2590</v>
      </c>
      <c r="G1065" s="7"/>
    </row>
    <row r="1066" spans="1:7" ht="15" thickBot="1">
      <c r="A1066" s="21">
        <v>1064</v>
      </c>
      <c r="B1066" s="21" t="s">
        <v>406</v>
      </c>
      <c r="C1066" s="44"/>
      <c r="D1066" s="44"/>
      <c r="E1066" s="45">
        <v>120000</v>
      </c>
      <c r="F1066" s="21" t="s">
        <v>2590</v>
      </c>
      <c r="G1066" s="7"/>
    </row>
    <row r="1067" spans="1:7" ht="15" thickBot="1">
      <c r="A1067" s="21">
        <v>1065</v>
      </c>
      <c r="B1067" s="21" t="s">
        <v>406</v>
      </c>
      <c r="C1067" s="44"/>
      <c r="D1067" s="44"/>
      <c r="E1067" s="45">
        <v>6000</v>
      </c>
      <c r="F1067" s="21" t="s">
        <v>2590</v>
      </c>
      <c r="G1067" s="7"/>
    </row>
    <row r="1068" spans="1:7" ht="15" thickBot="1">
      <c r="A1068" s="21">
        <v>1066</v>
      </c>
      <c r="B1068" s="21" t="s">
        <v>407</v>
      </c>
      <c r="C1068" s="44"/>
      <c r="D1068" s="44"/>
      <c r="E1068" s="45">
        <v>100000</v>
      </c>
      <c r="F1068" s="21" t="s">
        <v>2590</v>
      </c>
      <c r="G1068" s="7"/>
    </row>
    <row r="1069" spans="1:7" ht="15" thickBot="1">
      <c r="A1069" s="21">
        <v>1067</v>
      </c>
      <c r="B1069" s="21" t="s">
        <v>408</v>
      </c>
      <c r="C1069" s="44"/>
      <c r="D1069" s="44"/>
      <c r="E1069" s="45">
        <v>20000</v>
      </c>
      <c r="F1069" s="21" t="s">
        <v>2590</v>
      </c>
      <c r="G1069" s="7"/>
    </row>
    <row r="1070" spans="1:7" ht="15" thickBot="1">
      <c r="A1070" s="21">
        <v>1068</v>
      </c>
      <c r="B1070" s="21" t="s">
        <v>408</v>
      </c>
      <c r="C1070" s="44"/>
      <c r="D1070" s="44"/>
      <c r="E1070" s="45">
        <v>8000</v>
      </c>
      <c r="F1070" s="21" t="s">
        <v>2590</v>
      </c>
      <c r="G1070" s="7"/>
    </row>
    <row r="1071" spans="1:7" ht="15" thickBot="1">
      <c r="A1071" s="21">
        <v>1069</v>
      </c>
      <c r="B1071" s="21" t="s">
        <v>408</v>
      </c>
      <c r="C1071" s="44"/>
      <c r="D1071" s="44"/>
      <c r="E1071" s="45">
        <v>6000</v>
      </c>
      <c r="F1071" s="21" t="s">
        <v>2590</v>
      </c>
      <c r="G1071" s="7"/>
    </row>
    <row r="1072" spans="1:7" ht="15" thickBot="1">
      <c r="A1072" s="21">
        <v>1070</v>
      </c>
      <c r="B1072" s="21" t="s">
        <v>408</v>
      </c>
      <c r="C1072" s="44"/>
      <c r="D1072" s="44"/>
      <c r="E1072" s="45">
        <v>150000</v>
      </c>
      <c r="F1072" s="21" t="s">
        <v>2590</v>
      </c>
      <c r="G1072" s="7"/>
    </row>
    <row r="1073" spans="1:7" ht="15" thickBot="1">
      <c r="A1073" s="21">
        <v>1071</v>
      </c>
      <c r="B1073" s="21" t="s">
        <v>409</v>
      </c>
      <c r="C1073" s="44"/>
      <c r="D1073" s="44"/>
      <c r="E1073" s="45">
        <v>90000</v>
      </c>
      <c r="F1073" s="21" t="s">
        <v>2590</v>
      </c>
      <c r="G1073" s="7"/>
    </row>
    <row r="1074" spans="1:7" ht="15" thickBot="1">
      <c r="A1074" s="21">
        <v>1072</v>
      </c>
      <c r="B1074" s="21" t="s">
        <v>409</v>
      </c>
      <c r="C1074" s="44"/>
      <c r="D1074" s="44"/>
      <c r="E1074" s="45">
        <v>50000</v>
      </c>
      <c r="F1074" s="21" t="s">
        <v>2590</v>
      </c>
      <c r="G1074" s="7"/>
    </row>
    <row r="1075" spans="1:7" ht="15" thickBot="1">
      <c r="A1075" s="21">
        <v>1073</v>
      </c>
      <c r="B1075" s="21" t="s">
        <v>409</v>
      </c>
      <c r="C1075" s="44"/>
      <c r="D1075" s="44"/>
      <c r="E1075" s="45">
        <v>10000</v>
      </c>
      <c r="F1075" s="21" t="s">
        <v>2590</v>
      </c>
      <c r="G1075" s="7"/>
    </row>
    <row r="1076" spans="1:7" ht="15" thickBot="1">
      <c r="A1076" s="21">
        <v>1074</v>
      </c>
      <c r="B1076" s="21" t="s">
        <v>411</v>
      </c>
      <c r="C1076" s="44"/>
      <c r="D1076" s="44"/>
      <c r="E1076" s="45">
        <v>15000</v>
      </c>
      <c r="F1076" s="21" t="s">
        <v>2590</v>
      </c>
      <c r="G1076" s="7"/>
    </row>
    <row r="1077" spans="1:7" ht="15" thickBot="1">
      <c r="A1077" s="21">
        <v>1075</v>
      </c>
      <c r="B1077" s="21" t="s">
        <v>411</v>
      </c>
      <c r="C1077" s="44"/>
      <c r="D1077" s="44"/>
      <c r="E1077" s="45">
        <v>8000</v>
      </c>
      <c r="F1077" s="21" t="s">
        <v>2590</v>
      </c>
      <c r="G1077" s="7"/>
    </row>
    <row r="1078" spans="1:7" ht="15" thickBot="1">
      <c r="A1078" s="21">
        <v>1076</v>
      </c>
      <c r="B1078" s="21" t="s">
        <v>412</v>
      </c>
      <c r="C1078" s="44"/>
      <c r="D1078" s="44"/>
      <c r="E1078" s="45">
        <v>90000</v>
      </c>
      <c r="F1078" s="21" t="s">
        <v>2590</v>
      </c>
      <c r="G1078" s="7"/>
    </row>
    <row r="1079" spans="1:7" ht="15" thickBot="1">
      <c r="A1079" s="21">
        <v>1077</v>
      </c>
      <c r="B1079" s="21" t="s">
        <v>412</v>
      </c>
      <c r="C1079" s="44"/>
      <c r="D1079" s="44"/>
      <c r="E1079" s="45">
        <v>20000</v>
      </c>
      <c r="F1079" s="21" t="s">
        <v>2590</v>
      </c>
      <c r="G1079" s="7"/>
    </row>
    <row r="1080" spans="1:7" ht="15" thickBot="1">
      <c r="A1080" s="21">
        <v>1078</v>
      </c>
      <c r="B1080" s="21" t="s">
        <v>285</v>
      </c>
      <c r="C1080" s="44"/>
      <c r="D1080" s="44"/>
      <c r="E1080" s="45">
        <v>45000</v>
      </c>
      <c r="F1080" s="21" t="s">
        <v>2590</v>
      </c>
      <c r="G1080" s="7"/>
    </row>
    <row r="1081" spans="1:7" ht="15" thickBot="1">
      <c r="A1081" s="21">
        <v>1079</v>
      </c>
      <c r="B1081" s="21" t="s">
        <v>413</v>
      </c>
      <c r="C1081" s="44"/>
      <c r="D1081" s="44"/>
      <c r="E1081" s="45">
        <v>20000</v>
      </c>
      <c r="F1081" s="21" t="s">
        <v>2590</v>
      </c>
      <c r="G1081" s="7"/>
    </row>
    <row r="1082" spans="1:7" ht="15" thickBot="1">
      <c r="A1082" s="21">
        <v>1080</v>
      </c>
      <c r="B1082" s="21" t="s">
        <v>413</v>
      </c>
      <c r="C1082" s="44"/>
      <c r="D1082" s="44"/>
      <c r="E1082" s="45">
        <v>20000</v>
      </c>
      <c r="F1082" s="21" t="s">
        <v>2590</v>
      </c>
      <c r="G1082" s="7"/>
    </row>
    <row r="1083" spans="1:7" ht="15" thickBot="1">
      <c r="A1083" s="21">
        <v>1081</v>
      </c>
      <c r="B1083" s="21" t="s">
        <v>413</v>
      </c>
      <c r="C1083" s="44"/>
      <c r="D1083" s="44"/>
      <c r="E1083" s="45">
        <v>8000</v>
      </c>
      <c r="F1083" s="21" t="s">
        <v>2590</v>
      </c>
      <c r="G1083" s="7"/>
    </row>
    <row r="1084" spans="1:7" ht="15" thickBot="1">
      <c r="A1084" s="21">
        <v>1082</v>
      </c>
      <c r="B1084" s="21" t="s">
        <v>413</v>
      </c>
      <c r="C1084" s="44"/>
      <c r="D1084" s="44"/>
      <c r="E1084" s="45">
        <v>2000</v>
      </c>
      <c r="F1084" s="21" t="s">
        <v>2590</v>
      </c>
      <c r="G1084" s="7"/>
    </row>
    <row r="1085" spans="1:7" ht="15" thickBot="1">
      <c r="A1085" s="21">
        <v>1083</v>
      </c>
      <c r="B1085" s="21" t="s">
        <v>800</v>
      </c>
      <c r="C1085" s="44"/>
      <c r="D1085" s="44"/>
      <c r="E1085" s="45">
        <v>66000</v>
      </c>
      <c r="F1085" s="21" t="s">
        <v>2590</v>
      </c>
      <c r="G1085" s="7"/>
    </row>
    <row r="1086" spans="1:7" ht="15" thickBot="1">
      <c r="A1086" s="21">
        <v>1084</v>
      </c>
      <c r="B1086" s="21" t="s">
        <v>414</v>
      </c>
      <c r="C1086" s="44"/>
      <c r="D1086" s="44"/>
      <c r="E1086" s="45">
        <v>12000</v>
      </c>
      <c r="F1086" s="21" t="s">
        <v>2590</v>
      </c>
      <c r="G1086" s="7"/>
    </row>
    <row r="1087" spans="1:7" ht="15" thickBot="1">
      <c r="A1087" s="21">
        <v>1085</v>
      </c>
      <c r="B1087" s="21" t="s">
        <v>414</v>
      </c>
      <c r="C1087" s="44"/>
      <c r="D1087" s="44"/>
      <c r="E1087" s="45">
        <v>40000</v>
      </c>
      <c r="F1087" s="21" t="s">
        <v>2590</v>
      </c>
      <c r="G1087" s="7"/>
    </row>
    <row r="1088" spans="1:7" ht="15" thickBot="1">
      <c r="A1088" s="21">
        <v>1086</v>
      </c>
      <c r="B1088" s="21" t="s">
        <v>415</v>
      </c>
      <c r="C1088" s="44"/>
      <c r="D1088" s="44"/>
      <c r="E1088" s="45">
        <v>100000</v>
      </c>
      <c r="F1088" s="21" t="s">
        <v>2590</v>
      </c>
      <c r="G1088" s="7"/>
    </row>
    <row r="1089" spans="1:7" ht="15" thickBot="1">
      <c r="A1089" s="21">
        <v>1087</v>
      </c>
      <c r="B1089" s="21" t="s">
        <v>415</v>
      </c>
      <c r="C1089" s="44"/>
      <c r="D1089" s="44"/>
      <c r="E1089" s="45">
        <v>18000</v>
      </c>
      <c r="F1089" s="21" t="s">
        <v>2590</v>
      </c>
      <c r="G1089" s="7"/>
    </row>
    <row r="1090" spans="1:7" ht="15" thickBot="1">
      <c r="A1090" s="21">
        <v>1088</v>
      </c>
      <c r="B1090" s="21" t="s">
        <v>416</v>
      </c>
      <c r="C1090" s="44"/>
      <c r="D1090" s="44"/>
      <c r="E1090" s="45">
        <v>120000</v>
      </c>
      <c r="F1090" s="21" t="s">
        <v>2590</v>
      </c>
      <c r="G1090" s="7"/>
    </row>
    <row r="1091" spans="1:7" ht="15" thickBot="1">
      <c r="A1091" s="21">
        <v>1089</v>
      </c>
      <c r="B1091" s="21" t="s">
        <v>416</v>
      </c>
      <c r="C1091" s="44"/>
      <c r="D1091" s="44"/>
      <c r="E1091" s="45">
        <v>7000</v>
      </c>
      <c r="F1091" s="21" t="s">
        <v>2590</v>
      </c>
      <c r="G1091" s="7"/>
    </row>
    <row r="1092" spans="1:7" ht="15" thickBot="1">
      <c r="A1092" s="21">
        <v>1090</v>
      </c>
      <c r="B1092" s="21" t="s">
        <v>417</v>
      </c>
      <c r="C1092" s="44"/>
      <c r="D1092" s="44"/>
      <c r="E1092" s="45">
        <v>50000</v>
      </c>
      <c r="F1092" s="21" t="s">
        <v>2590</v>
      </c>
      <c r="G1092" s="7"/>
    </row>
    <row r="1093" spans="1:7" ht="15" thickBot="1">
      <c r="A1093" s="21">
        <v>1091</v>
      </c>
      <c r="B1093" s="21" t="s">
        <v>417</v>
      </c>
      <c r="C1093" s="44"/>
      <c r="D1093" s="44"/>
      <c r="E1093" s="45">
        <v>6000</v>
      </c>
      <c r="F1093" s="21" t="s">
        <v>2590</v>
      </c>
      <c r="G1093" s="7"/>
    </row>
    <row r="1094" spans="1:7" ht="15" thickBot="1">
      <c r="A1094" s="21">
        <v>1092</v>
      </c>
      <c r="B1094" s="21" t="s">
        <v>418</v>
      </c>
      <c r="C1094" s="44"/>
      <c r="D1094" s="44"/>
      <c r="E1094" s="45">
        <v>20000</v>
      </c>
      <c r="F1094" s="21" t="s">
        <v>2590</v>
      </c>
      <c r="G1094" s="7"/>
    </row>
    <row r="1095" spans="1:7" ht="15" thickBot="1">
      <c r="A1095" s="21">
        <v>1093</v>
      </c>
      <c r="B1095" s="21" t="s">
        <v>418</v>
      </c>
      <c r="C1095" s="44"/>
      <c r="D1095" s="44"/>
      <c r="E1095" s="45">
        <v>28000</v>
      </c>
      <c r="F1095" s="21" t="s">
        <v>2590</v>
      </c>
      <c r="G1095" s="7"/>
    </row>
    <row r="1096" spans="1:7" ht="15" thickBot="1">
      <c r="A1096" s="21">
        <v>1094</v>
      </c>
      <c r="B1096" s="21" t="s">
        <v>287</v>
      </c>
      <c r="C1096" s="44"/>
      <c r="D1096" s="44"/>
      <c r="E1096" s="45">
        <v>6000</v>
      </c>
      <c r="F1096" s="21" t="s">
        <v>2590</v>
      </c>
      <c r="G1096" s="7"/>
    </row>
    <row r="1097" spans="1:7" ht="15" thickBot="1">
      <c r="A1097" s="21">
        <v>1095</v>
      </c>
      <c r="B1097" s="21" t="s">
        <v>288</v>
      </c>
      <c r="C1097" s="44"/>
      <c r="D1097" s="44"/>
      <c r="E1097" s="45">
        <v>135000</v>
      </c>
      <c r="F1097" s="21" t="s">
        <v>2591</v>
      </c>
      <c r="G1097" s="7"/>
    </row>
    <row r="1098" spans="1:7" ht="15" thickBot="1">
      <c r="A1098" s="21">
        <v>1096</v>
      </c>
      <c r="B1098" s="21" t="s">
        <v>288</v>
      </c>
      <c r="C1098" s="44"/>
      <c r="D1098" s="44"/>
      <c r="E1098" s="45">
        <v>15000</v>
      </c>
      <c r="F1098" s="21" t="s">
        <v>2592</v>
      </c>
      <c r="G1098" s="7"/>
    </row>
    <row r="1099" spans="1:7" ht="15" thickBot="1">
      <c r="A1099" s="21">
        <v>1097</v>
      </c>
      <c r="B1099" s="21" t="s">
        <v>288</v>
      </c>
      <c r="C1099" s="44"/>
      <c r="D1099" s="44"/>
      <c r="E1099" s="45">
        <v>2500</v>
      </c>
      <c r="F1099" s="21" t="s">
        <v>2592</v>
      </c>
      <c r="G1099" s="7"/>
    </row>
    <row r="1100" spans="1:7" ht="15" thickBot="1">
      <c r="A1100" s="21">
        <v>1098</v>
      </c>
      <c r="B1100" s="21" t="s">
        <v>725</v>
      </c>
      <c r="C1100" s="44"/>
      <c r="D1100" s="44"/>
      <c r="E1100" s="45">
        <v>30000</v>
      </c>
      <c r="F1100" s="21" t="s">
        <v>2592</v>
      </c>
      <c r="G1100" s="7"/>
    </row>
    <row r="1101" spans="1:7" ht="15" thickBot="1">
      <c r="A1101" s="21">
        <v>1099</v>
      </c>
      <c r="B1101" s="21" t="s">
        <v>725</v>
      </c>
      <c r="C1101" s="44"/>
      <c r="D1101" s="44"/>
      <c r="E1101" s="45">
        <v>8000</v>
      </c>
      <c r="F1101" s="21" t="s">
        <v>2592</v>
      </c>
      <c r="G1101" s="7"/>
    </row>
    <row r="1102" spans="1:7" ht="15" thickBot="1">
      <c r="A1102" s="21">
        <v>1100</v>
      </c>
      <c r="B1102" s="21" t="s">
        <v>725</v>
      </c>
      <c r="C1102" s="44"/>
      <c r="D1102" s="44"/>
      <c r="E1102" s="45">
        <v>5000</v>
      </c>
      <c r="F1102" s="21" t="s">
        <v>2592</v>
      </c>
      <c r="G1102" s="7"/>
    </row>
    <row r="1103" spans="1:7" ht="15" thickBot="1">
      <c r="A1103" s="21">
        <v>1101</v>
      </c>
      <c r="B1103" s="21" t="s">
        <v>714</v>
      </c>
      <c r="C1103" s="44"/>
      <c r="D1103" s="44"/>
      <c r="E1103" s="45">
        <v>90000</v>
      </c>
      <c r="F1103" s="21" t="s">
        <v>2592</v>
      </c>
      <c r="G1103" s="7"/>
    </row>
    <row r="1104" spans="1:7" ht="15" thickBot="1">
      <c r="A1104" s="21">
        <v>1102</v>
      </c>
      <c r="B1104" s="21" t="s">
        <v>714</v>
      </c>
      <c r="C1104" s="44"/>
      <c r="D1104" s="44"/>
      <c r="E1104" s="45">
        <v>75000</v>
      </c>
      <c r="F1104" s="21" t="s">
        <v>2592</v>
      </c>
      <c r="G1104" s="7"/>
    </row>
    <row r="1105" spans="1:7" ht="15" thickBot="1">
      <c r="A1105" s="21">
        <v>1103</v>
      </c>
      <c r="B1105" s="21" t="s">
        <v>714</v>
      </c>
      <c r="C1105" s="44"/>
      <c r="D1105" s="44"/>
      <c r="E1105" s="45">
        <v>2500</v>
      </c>
      <c r="F1105" s="21" t="s">
        <v>2592</v>
      </c>
      <c r="G1105" s="7"/>
    </row>
    <row r="1106" spans="1:7" ht="15" thickBot="1">
      <c r="A1106" s="21">
        <v>1104</v>
      </c>
      <c r="B1106" s="21" t="s">
        <v>420</v>
      </c>
      <c r="C1106" s="44"/>
      <c r="D1106" s="44"/>
      <c r="E1106" s="45">
        <v>30000</v>
      </c>
      <c r="F1106" s="21" t="s">
        <v>2592</v>
      </c>
      <c r="G1106" s="7"/>
    </row>
    <row r="1107" spans="1:7" ht="15" thickBot="1">
      <c r="A1107" s="21">
        <v>1105</v>
      </c>
      <c r="B1107" s="21" t="s">
        <v>421</v>
      </c>
      <c r="C1107" s="44"/>
      <c r="D1107" s="44"/>
      <c r="E1107" s="45">
        <v>153000</v>
      </c>
      <c r="F1107" s="21" t="s">
        <v>2592</v>
      </c>
      <c r="G1107" s="7"/>
    </row>
    <row r="1108" spans="1:7" ht="15" thickBot="1">
      <c r="A1108" s="21">
        <v>1106</v>
      </c>
      <c r="B1108" s="21" t="s">
        <v>289</v>
      </c>
      <c r="C1108" s="44"/>
      <c r="D1108" s="44"/>
      <c r="E1108" s="45">
        <v>20000</v>
      </c>
      <c r="F1108" s="21" t="s">
        <v>2592</v>
      </c>
      <c r="G1108" s="7"/>
    </row>
    <row r="1109" spans="1:7" ht="15" thickBot="1">
      <c r="A1109" s="21">
        <v>1107</v>
      </c>
      <c r="B1109" s="21" t="s">
        <v>422</v>
      </c>
      <c r="C1109" s="44"/>
      <c r="D1109" s="44"/>
      <c r="E1109" s="45">
        <v>50000</v>
      </c>
      <c r="F1109" s="21" t="s">
        <v>2592</v>
      </c>
      <c r="G1109" s="7"/>
    </row>
    <row r="1110" spans="1:7" ht="15" thickBot="1">
      <c r="A1110" s="21">
        <v>1108</v>
      </c>
      <c r="B1110" s="21" t="s">
        <v>422</v>
      </c>
      <c r="C1110" s="44"/>
      <c r="D1110" s="44"/>
      <c r="E1110" s="45">
        <v>30000</v>
      </c>
      <c r="F1110" s="21" t="s">
        <v>2592</v>
      </c>
      <c r="G1110" s="7"/>
    </row>
    <row r="1111" spans="1:7" ht="15" thickBot="1">
      <c r="A1111" s="21">
        <v>1109</v>
      </c>
      <c r="B1111" s="21" t="s">
        <v>1322</v>
      </c>
      <c r="C1111" s="44"/>
      <c r="D1111" s="44"/>
      <c r="E1111" s="45">
        <v>120000</v>
      </c>
      <c r="F1111" s="21" t="s">
        <v>2592</v>
      </c>
      <c r="G1111" s="7"/>
    </row>
    <row r="1112" spans="1:7" ht="15" thickBot="1">
      <c r="A1112" s="21">
        <v>1110</v>
      </c>
      <c r="B1112" s="21" t="s">
        <v>1322</v>
      </c>
      <c r="C1112" s="44"/>
      <c r="D1112" s="44"/>
      <c r="E1112" s="45">
        <v>4000</v>
      </c>
      <c r="F1112" s="21" t="s">
        <v>2592</v>
      </c>
      <c r="G1112" s="7"/>
    </row>
    <row r="1113" spans="1:7" ht="15" thickBot="1">
      <c r="A1113" s="21">
        <v>1111</v>
      </c>
      <c r="B1113" s="21" t="s">
        <v>1322</v>
      </c>
      <c r="C1113" s="44"/>
      <c r="D1113" s="44"/>
      <c r="E1113" s="45">
        <v>90200</v>
      </c>
      <c r="F1113" s="21" t="s">
        <v>2592</v>
      </c>
      <c r="G1113" s="7"/>
    </row>
    <row r="1114" spans="1:7" ht="15" thickBot="1">
      <c r="A1114" s="21">
        <v>1112</v>
      </c>
      <c r="B1114" s="21" t="s">
        <v>1322</v>
      </c>
      <c r="C1114" s="44"/>
      <c r="D1114" s="44"/>
      <c r="E1114" s="45">
        <v>37646</v>
      </c>
      <c r="F1114" s="21" t="s">
        <v>2592</v>
      </c>
      <c r="G1114" s="7"/>
    </row>
    <row r="1115" spans="1:7" ht="15" thickBot="1">
      <c r="A1115" s="21">
        <v>1113</v>
      </c>
      <c r="B1115" s="21" t="s">
        <v>1322</v>
      </c>
      <c r="C1115" s="44"/>
      <c r="D1115" s="44"/>
      <c r="E1115" s="45">
        <v>38200</v>
      </c>
      <c r="F1115" s="21" t="s">
        <v>2592</v>
      </c>
      <c r="G1115" s="7"/>
    </row>
    <row r="1116" spans="1:7" ht="15" thickBot="1">
      <c r="A1116" s="21">
        <v>1114</v>
      </c>
      <c r="B1116" s="21" t="s">
        <v>1322</v>
      </c>
      <c r="C1116" s="44"/>
      <c r="D1116" s="44"/>
      <c r="E1116" s="45">
        <v>225633</v>
      </c>
      <c r="F1116" s="21" t="s">
        <v>2592</v>
      </c>
      <c r="G1116" s="7"/>
    </row>
    <row r="1117" spans="1:7" ht="15" thickBot="1">
      <c r="A1117" s="21">
        <v>1115</v>
      </c>
      <c r="B1117" s="21" t="s">
        <v>1322</v>
      </c>
      <c r="C1117" s="44"/>
      <c r="D1117" s="44"/>
      <c r="E1117" s="45">
        <v>110080</v>
      </c>
      <c r="F1117" s="21" t="s">
        <v>2592</v>
      </c>
      <c r="G1117" s="7"/>
    </row>
    <row r="1118" spans="1:7" ht="15" thickBot="1">
      <c r="A1118" s="21">
        <v>1116</v>
      </c>
      <c r="B1118" s="21" t="s">
        <v>1322</v>
      </c>
      <c r="C1118" s="44"/>
      <c r="D1118" s="44"/>
      <c r="E1118" s="45">
        <v>7992</v>
      </c>
      <c r="F1118" s="21" t="s">
        <v>2592</v>
      </c>
      <c r="G1118" s="7"/>
    </row>
    <row r="1119" spans="1:7" ht="15" thickBot="1">
      <c r="A1119" s="21">
        <v>1117</v>
      </c>
      <c r="B1119" s="21" t="s">
        <v>423</v>
      </c>
      <c r="C1119" s="44"/>
      <c r="D1119" s="44"/>
      <c r="E1119" s="45">
        <v>70000</v>
      </c>
      <c r="F1119" s="21" t="s">
        <v>2592</v>
      </c>
      <c r="G1119" s="7"/>
    </row>
    <row r="1120" spans="1:7" ht="15" thickBot="1">
      <c r="A1120" s="21">
        <v>1118</v>
      </c>
      <c r="B1120" s="21" t="s">
        <v>423</v>
      </c>
      <c r="C1120" s="44"/>
      <c r="D1120" s="44"/>
      <c r="E1120" s="45">
        <v>70000</v>
      </c>
      <c r="F1120" s="21" t="s">
        <v>2592</v>
      </c>
      <c r="G1120" s="7"/>
    </row>
    <row r="1121" spans="1:7" ht="15" thickBot="1">
      <c r="A1121" s="21">
        <v>1119</v>
      </c>
      <c r="B1121" s="21" t="s">
        <v>291</v>
      </c>
      <c r="C1121" s="44"/>
      <c r="D1121" s="44"/>
      <c r="E1121" s="45">
        <v>180000</v>
      </c>
      <c r="F1121" s="21" t="s">
        <v>2592</v>
      </c>
      <c r="G1121" s="7"/>
    </row>
    <row r="1122" spans="1:7" ht="15" thickBot="1">
      <c r="A1122" s="21">
        <v>1120</v>
      </c>
      <c r="B1122" s="21" t="s">
        <v>291</v>
      </c>
      <c r="C1122" s="44"/>
      <c r="D1122" s="44"/>
      <c r="E1122" s="45">
        <v>150000</v>
      </c>
      <c r="F1122" s="21" t="s">
        <v>2592</v>
      </c>
      <c r="G1122" s="7"/>
    </row>
    <row r="1123" spans="1:7" ht="15" thickBot="1">
      <c r="A1123" s="21">
        <v>1121</v>
      </c>
      <c r="B1123" s="21" t="s">
        <v>291</v>
      </c>
      <c r="C1123" s="44"/>
      <c r="D1123" s="44"/>
      <c r="E1123" s="45">
        <v>75000</v>
      </c>
      <c r="F1123" s="21" t="s">
        <v>2592</v>
      </c>
      <c r="G1123" s="7"/>
    </row>
    <row r="1124" spans="1:7" ht="15" thickBot="1">
      <c r="A1124" s="21">
        <v>1122</v>
      </c>
      <c r="B1124" s="21" t="s">
        <v>291</v>
      </c>
      <c r="C1124" s="44"/>
      <c r="D1124" s="44"/>
      <c r="E1124" s="45">
        <v>20000</v>
      </c>
      <c r="F1124" s="21" t="s">
        <v>2592</v>
      </c>
      <c r="G1124" s="7"/>
    </row>
    <row r="1125" spans="1:7" ht="15" thickBot="1">
      <c r="A1125" s="21">
        <v>1123</v>
      </c>
      <c r="B1125" s="21" t="s">
        <v>291</v>
      </c>
      <c r="C1125" s="44"/>
      <c r="D1125" s="44"/>
      <c r="E1125" s="45">
        <v>10000</v>
      </c>
      <c r="F1125" s="21" t="s">
        <v>2592</v>
      </c>
      <c r="G1125" s="7"/>
    </row>
    <row r="1126" spans="1:7" ht="15" thickBot="1">
      <c r="A1126" s="21">
        <v>1124</v>
      </c>
      <c r="B1126" s="21" t="s">
        <v>424</v>
      </c>
      <c r="C1126" s="44"/>
      <c r="D1126" s="44"/>
      <c r="E1126" s="45">
        <v>6000</v>
      </c>
      <c r="F1126" s="21" t="s">
        <v>2592</v>
      </c>
      <c r="G1126" s="7"/>
    </row>
    <row r="1127" spans="1:7" ht="15" thickBot="1">
      <c r="A1127" s="21">
        <v>1125</v>
      </c>
      <c r="B1127" s="21" t="s">
        <v>424</v>
      </c>
      <c r="C1127" s="44"/>
      <c r="D1127" s="44"/>
      <c r="E1127" s="45">
        <v>150000</v>
      </c>
      <c r="F1127" s="21" t="s">
        <v>2592</v>
      </c>
      <c r="G1127" s="7"/>
    </row>
    <row r="1128" spans="1:7" ht="15" thickBot="1">
      <c r="A1128" s="21">
        <v>1126</v>
      </c>
      <c r="B1128" s="21" t="s">
        <v>425</v>
      </c>
      <c r="C1128" s="44"/>
      <c r="D1128" s="44"/>
      <c r="E1128" s="45">
        <v>3000</v>
      </c>
      <c r="F1128" s="21" t="s">
        <v>2593</v>
      </c>
      <c r="G1128" s="7"/>
    </row>
    <row r="1129" spans="1:7" ht="15" thickBot="1">
      <c r="A1129" s="21">
        <v>1127</v>
      </c>
      <c r="B1129" s="21" t="s">
        <v>292</v>
      </c>
      <c r="C1129" s="44"/>
      <c r="D1129" s="44"/>
      <c r="E1129" s="45">
        <v>90000</v>
      </c>
      <c r="F1129" s="21" t="s">
        <v>2593</v>
      </c>
      <c r="G1129" s="7"/>
    </row>
    <row r="1130" spans="1:7" ht="15" thickBot="1">
      <c r="A1130" s="21">
        <v>1128</v>
      </c>
      <c r="B1130" s="21" t="s">
        <v>292</v>
      </c>
      <c r="C1130" s="44"/>
      <c r="D1130" s="44"/>
      <c r="E1130" s="45">
        <v>50000</v>
      </c>
      <c r="F1130" s="21" t="s">
        <v>2593</v>
      </c>
      <c r="G1130" s="7"/>
    </row>
    <row r="1131" spans="1:7" ht="15" thickBot="1">
      <c r="A1131" s="21">
        <v>1129</v>
      </c>
      <c r="B1131" s="21" t="s">
        <v>292</v>
      </c>
      <c r="C1131" s="44"/>
      <c r="D1131" s="44"/>
      <c r="E1131" s="45">
        <v>10000</v>
      </c>
      <c r="F1131" s="21" t="s">
        <v>2593</v>
      </c>
      <c r="G1131" s="7"/>
    </row>
    <row r="1132" spans="1:7" ht="15" thickBot="1">
      <c r="A1132" s="21">
        <v>1130</v>
      </c>
      <c r="B1132" s="21" t="s">
        <v>292</v>
      </c>
      <c r="C1132" s="44"/>
      <c r="D1132" s="44"/>
      <c r="E1132" s="45">
        <v>10000</v>
      </c>
      <c r="F1132" s="21" t="s">
        <v>2593</v>
      </c>
      <c r="G1132" s="7"/>
    </row>
    <row r="1133" spans="1:7" ht="15" thickBot="1">
      <c r="A1133" s="21">
        <v>1131</v>
      </c>
      <c r="B1133" s="21" t="s">
        <v>2516</v>
      </c>
      <c r="C1133" s="44"/>
      <c r="D1133" s="44"/>
      <c r="E1133" s="45">
        <v>8000</v>
      </c>
      <c r="F1133" s="21" t="s">
        <v>2593</v>
      </c>
      <c r="G1133" s="7"/>
    </row>
    <row r="1134" spans="1:7" ht="15" thickBot="1">
      <c r="A1134" s="21">
        <v>1132</v>
      </c>
      <c r="B1134" s="21" t="s">
        <v>2516</v>
      </c>
      <c r="C1134" s="44"/>
      <c r="D1134" s="44"/>
      <c r="E1134" s="45">
        <v>22000</v>
      </c>
      <c r="F1134" s="21" t="s">
        <v>2593</v>
      </c>
      <c r="G1134" s="7"/>
    </row>
    <row r="1135" spans="1:7" ht="15" thickBot="1">
      <c r="A1135" s="21">
        <v>1133</v>
      </c>
      <c r="B1135" s="21" t="s">
        <v>293</v>
      </c>
      <c r="C1135" s="44"/>
      <c r="D1135" s="44"/>
      <c r="E1135" s="45">
        <v>90000</v>
      </c>
      <c r="F1135" s="21" t="s">
        <v>2593</v>
      </c>
      <c r="G1135" s="7"/>
    </row>
    <row r="1136" spans="1:7" ht="15" thickBot="1">
      <c r="A1136" s="21">
        <v>1134</v>
      </c>
      <c r="B1136" s="21" t="s">
        <v>293</v>
      </c>
      <c r="C1136" s="44"/>
      <c r="D1136" s="44"/>
      <c r="E1136" s="45">
        <v>208000</v>
      </c>
      <c r="F1136" s="21" t="s">
        <v>2593</v>
      </c>
      <c r="G1136" s="7"/>
    </row>
    <row r="1137" spans="1:7" ht="15" thickBot="1">
      <c r="A1137" s="21">
        <v>1135</v>
      </c>
      <c r="B1137" s="21" t="s">
        <v>293</v>
      </c>
      <c r="C1137" s="44"/>
      <c r="D1137" s="44"/>
      <c r="E1137" s="45">
        <v>50000</v>
      </c>
      <c r="F1137" s="21" t="s">
        <v>2593</v>
      </c>
      <c r="G1137" s="7"/>
    </row>
    <row r="1138" spans="1:7" ht="15" thickBot="1">
      <c r="A1138" s="21">
        <v>1136</v>
      </c>
      <c r="B1138" s="21" t="s">
        <v>429</v>
      </c>
      <c r="C1138" s="44"/>
      <c r="D1138" s="44"/>
      <c r="E1138" s="45">
        <v>45000</v>
      </c>
      <c r="F1138" s="21" t="s">
        <v>2593</v>
      </c>
      <c r="G1138" s="7"/>
    </row>
    <row r="1139" spans="1:7" ht="15" thickBot="1">
      <c r="A1139" s="21">
        <v>1137</v>
      </c>
      <c r="B1139" s="21" t="s">
        <v>429</v>
      </c>
      <c r="C1139" s="44"/>
      <c r="D1139" s="44"/>
      <c r="E1139" s="45">
        <v>20000</v>
      </c>
      <c r="F1139" s="21" t="s">
        <v>2593</v>
      </c>
      <c r="G1139" s="7"/>
    </row>
    <row r="1140" spans="1:7" ht="15" thickBot="1">
      <c r="A1140" s="21">
        <v>1138</v>
      </c>
      <c r="B1140" s="21" t="s">
        <v>429</v>
      </c>
      <c r="C1140" s="44"/>
      <c r="D1140" s="44"/>
      <c r="E1140" s="45">
        <v>20000</v>
      </c>
      <c r="F1140" s="21" t="s">
        <v>2593</v>
      </c>
      <c r="G1140" s="7"/>
    </row>
    <row r="1141" spans="1:7" ht="15" thickBot="1">
      <c r="A1141" s="21">
        <v>1139</v>
      </c>
      <c r="B1141" s="21" t="s">
        <v>429</v>
      </c>
      <c r="C1141" s="44"/>
      <c r="D1141" s="44"/>
      <c r="E1141" s="45">
        <v>20000</v>
      </c>
      <c r="F1141" s="21" t="s">
        <v>2593</v>
      </c>
      <c r="G1141" s="7"/>
    </row>
    <row r="1142" spans="1:7" ht="15" thickBot="1">
      <c r="A1142" s="21">
        <v>1140</v>
      </c>
      <c r="B1142" s="21" t="s">
        <v>429</v>
      </c>
      <c r="C1142" s="44"/>
      <c r="D1142" s="44"/>
      <c r="E1142" s="45">
        <v>66000</v>
      </c>
      <c r="F1142" s="21" t="s">
        <v>2593</v>
      </c>
      <c r="G1142" s="7"/>
    </row>
    <row r="1143" spans="1:7" ht="15" thickBot="1">
      <c r="A1143" s="21">
        <v>1141</v>
      </c>
      <c r="B1143" s="21" t="s">
        <v>429</v>
      </c>
      <c r="C1143" s="44"/>
      <c r="D1143" s="44"/>
      <c r="E1143" s="45">
        <v>12000</v>
      </c>
      <c r="F1143" s="21" t="s">
        <v>2593</v>
      </c>
      <c r="G1143" s="7"/>
    </row>
    <row r="1144" spans="1:7" ht="15" thickBot="1">
      <c r="A1144" s="21">
        <v>1142</v>
      </c>
      <c r="B1144" s="21" t="s">
        <v>429</v>
      </c>
      <c r="C1144" s="44"/>
      <c r="D1144" s="44"/>
      <c r="E1144" s="45">
        <v>40000</v>
      </c>
      <c r="F1144" s="21" t="s">
        <v>2593</v>
      </c>
      <c r="G1144" s="7"/>
    </row>
    <row r="1145" spans="1:7" ht="15" thickBot="1">
      <c r="A1145" s="21">
        <v>1143</v>
      </c>
      <c r="B1145" s="21" t="s">
        <v>429</v>
      </c>
      <c r="C1145" s="44"/>
      <c r="D1145" s="44"/>
      <c r="E1145" s="45">
        <v>16000</v>
      </c>
      <c r="F1145" s="21" t="s">
        <v>2593</v>
      </c>
      <c r="G1145" s="7"/>
    </row>
    <row r="1146" spans="1:7" ht="15" thickBot="1">
      <c r="A1146" s="21">
        <v>1144</v>
      </c>
      <c r="B1146" s="21" t="s">
        <v>294</v>
      </c>
      <c r="C1146" s="44"/>
      <c r="D1146" s="44"/>
      <c r="E1146" s="45">
        <v>8000</v>
      </c>
      <c r="F1146" s="21" t="s">
        <v>2593</v>
      </c>
      <c r="G1146" s="7"/>
    </row>
    <row r="1147" spans="1:7" ht="15" thickBot="1">
      <c r="A1147" s="21">
        <v>1145</v>
      </c>
      <c r="B1147" s="21" t="s">
        <v>430</v>
      </c>
      <c r="C1147" s="44"/>
      <c r="D1147" s="44"/>
      <c r="E1147" s="45">
        <v>90000</v>
      </c>
      <c r="F1147" s="21" t="s">
        <v>2593</v>
      </c>
      <c r="G1147" s="7"/>
    </row>
    <row r="1148" spans="1:7" ht="15" thickBot="1">
      <c r="A1148" s="21">
        <v>1146</v>
      </c>
      <c r="B1148" s="21" t="s">
        <v>430</v>
      </c>
      <c r="C1148" s="44"/>
      <c r="D1148" s="44"/>
      <c r="E1148" s="45">
        <v>30000</v>
      </c>
      <c r="F1148" s="21" t="s">
        <v>2593</v>
      </c>
      <c r="G1148" s="7"/>
    </row>
    <row r="1149" spans="1:7" ht="15" thickBot="1">
      <c r="A1149" s="21">
        <v>1147</v>
      </c>
      <c r="B1149" s="21" t="s">
        <v>430</v>
      </c>
      <c r="C1149" s="44"/>
      <c r="D1149" s="44"/>
      <c r="E1149" s="45">
        <v>18000</v>
      </c>
      <c r="F1149" s="21" t="s">
        <v>2593</v>
      </c>
      <c r="G1149" s="7"/>
    </row>
    <row r="1150" spans="1:7" ht="15" thickBot="1">
      <c r="A1150" s="21">
        <v>1148</v>
      </c>
      <c r="B1150" s="21" t="s">
        <v>430</v>
      </c>
      <c r="C1150" s="44"/>
      <c r="D1150" s="44"/>
      <c r="E1150" s="45">
        <v>3000</v>
      </c>
      <c r="F1150" s="21" t="s">
        <v>2593</v>
      </c>
      <c r="G1150" s="7"/>
    </row>
    <row r="1151" spans="1:7" ht="15" thickBot="1">
      <c r="A1151" s="21">
        <v>1149</v>
      </c>
      <c r="B1151" s="21" t="s">
        <v>295</v>
      </c>
      <c r="C1151" s="44"/>
      <c r="D1151" s="44"/>
      <c r="E1151" s="45">
        <v>8000</v>
      </c>
      <c r="F1151" s="21" t="s">
        <v>2593</v>
      </c>
      <c r="G1151" s="7"/>
    </row>
    <row r="1152" spans="1:7" ht="15" thickBot="1">
      <c r="A1152" s="21">
        <v>1150</v>
      </c>
      <c r="B1152" s="21" t="s">
        <v>431</v>
      </c>
      <c r="C1152" s="44"/>
      <c r="D1152" s="44"/>
      <c r="E1152" s="45">
        <v>50000</v>
      </c>
      <c r="F1152" s="21" t="s">
        <v>2593</v>
      </c>
      <c r="G1152" s="7"/>
    </row>
    <row r="1153" spans="1:7" ht="15" thickBot="1">
      <c r="A1153" s="21">
        <v>1151</v>
      </c>
      <c r="B1153" s="21" t="s">
        <v>431</v>
      </c>
      <c r="C1153" s="44"/>
      <c r="D1153" s="44"/>
      <c r="E1153" s="45">
        <v>28000</v>
      </c>
      <c r="F1153" s="21" t="s">
        <v>2593</v>
      </c>
      <c r="G1153" s="7"/>
    </row>
    <row r="1154" spans="1:7" ht="15" thickBot="1">
      <c r="A1154" s="21">
        <v>1152</v>
      </c>
      <c r="B1154" s="21" t="s">
        <v>431</v>
      </c>
      <c r="C1154" s="44"/>
      <c r="D1154" s="44"/>
      <c r="E1154" s="45">
        <v>20000</v>
      </c>
      <c r="F1154" s="21" t="s">
        <v>2593</v>
      </c>
      <c r="G1154" s="7"/>
    </row>
    <row r="1155" spans="1:7" ht="15" thickBot="1">
      <c r="A1155" s="21">
        <v>1153</v>
      </c>
      <c r="B1155" s="21" t="s">
        <v>432</v>
      </c>
      <c r="C1155" s="44"/>
      <c r="D1155" s="44"/>
      <c r="E1155" s="45">
        <v>40000</v>
      </c>
      <c r="F1155" s="21" t="s">
        <v>2593</v>
      </c>
      <c r="G1155" s="7"/>
    </row>
    <row r="1156" spans="1:7" ht="15" thickBot="1">
      <c r="A1156" s="21">
        <v>1154</v>
      </c>
      <c r="B1156" s="21" t="s">
        <v>432</v>
      </c>
      <c r="C1156" s="44"/>
      <c r="D1156" s="44"/>
      <c r="E1156" s="45">
        <v>135000</v>
      </c>
      <c r="F1156" s="21" t="s">
        <v>2593</v>
      </c>
      <c r="G1156" s="7"/>
    </row>
    <row r="1157" spans="1:7" ht="15" thickBot="1">
      <c r="A1157" s="21">
        <v>1155</v>
      </c>
      <c r="B1157" s="21" t="s">
        <v>432</v>
      </c>
      <c r="C1157" s="44"/>
      <c r="D1157" s="44"/>
      <c r="E1157" s="45">
        <v>5000</v>
      </c>
      <c r="F1157" s="21" t="s">
        <v>2593</v>
      </c>
      <c r="G1157" s="7"/>
    </row>
    <row r="1158" spans="1:7" ht="15" thickBot="1">
      <c r="A1158" s="21">
        <v>1156</v>
      </c>
      <c r="B1158" s="21" t="s">
        <v>432</v>
      </c>
      <c r="C1158" s="44"/>
      <c r="D1158" s="44"/>
      <c r="E1158" s="45">
        <v>25000</v>
      </c>
      <c r="F1158" s="21" t="s">
        <v>2593</v>
      </c>
      <c r="G1158" s="7"/>
    </row>
    <row r="1159" spans="1:7" ht="15" thickBot="1">
      <c r="A1159" s="21">
        <v>1157</v>
      </c>
      <c r="B1159" s="21" t="s">
        <v>433</v>
      </c>
      <c r="C1159" s="44"/>
      <c r="D1159" s="44"/>
      <c r="E1159" s="45">
        <v>15000</v>
      </c>
      <c r="F1159" s="21" t="s">
        <v>2593</v>
      </c>
      <c r="G1159" s="7"/>
    </row>
    <row r="1160" spans="1:7" ht="15" thickBot="1">
      <c r="A1160" s="21">
        <v>1158</v>
      </c>
      <c r="B1160" s="21" t="s">
        <v>435</v>
      </c>
      <c r="C1160" s="44"/>
      <c r="D1160" s="44"/>
      <c r="E1160" s="45">
        <v>30000</v>
      </c>
      <c r="F1160" s="21" t="s">
        <v>2593</v>
      </c>
      <c r="G1160" s="7"/>
    </row>
    <row r="1161" spans="1:7" ht="100.5" thickBot="1">
      <c r="A1161" s="21">
        <v>1159</v>
      </c>
      <c r="B1161" s="21" t="s">
        <v>435</v>
      </c>
      <c r="C1161" s="44"/>
      <c r="D1161" s="44"/>
      <c r="E1161" s="169">
        <v>13000</v>
      </c>
      <c r="F1161" s="21" t="s">
        <v>2593</v>
      </c>
      <c r="G1161" s="7" t="s">
        <v>9013</v>
      </c>
    </row>
    <row r="1162" spans="1:7" ht="15" thickBot="1">
      <c r="A1162" s="21">
        <v>1160</v>
      </c>
      <c r="B1162" s="21" t="s">
        <v>810</v>
      </c>
      <c r="C1162" s="44"/>
      <c r="D1162" s="44"/>
      <c r="E1162" s="45">
        <v>90000</v>
      </c>
      <c r="F1162" s="21" t="s">
        <v>2593</v>
      </c>
      <c r="G1162" s="7"/>
    </row>
    <row r="1163" spans="1:7" ht="15" thickBot="1">
      <c r="A1163" s="21">
        <v>1161</v>
      </c>
      <c r="B1163" s="21" t="s">
        <v>810</v>
      </c>
      <c r="C1163" s="44"/>
      <c r="D1163" s="44"/>
      <c r="E1163" s="45">
        <v>75000</v>
      </c>
      <c r="F1163" s="21" t="s">
        <v>2593</v>
      </c>
      <c r="G1163" s="7"/>
    </row>
    <row r="1164" spans="1:7" ht="15" thickBot="1">
      <c r="A1164" s="21">
        <v>1162</v>
      </c>
      <c r="B1164" s="21" t="s">
        <v>810</v>
      </c>
      <c r="C1164" s="44"/>
      <c r="D1164" s="44"/>
      <c r="E1164" s="45">
        <v>30000</v>
      </c>
      <c r="F1164" s="21" t="s">
        <v>2593</v>
      </c>
      <c r="G1164" s="7"/>
    </row>
    <row r="1165" spans="1:7" ht="15" thickBot="1">
      <c r="A1165" s="21">
        <v>1163</v>
      </c>
      <c r="B1165" s="21" t="s">
        <v>436</v>
      </c>
      <c r="C1165" s="44"/>
      <c r="D1165" s="44"/>
      <c r="E1165" s="45">
        <v>153000</v>
      </c>
      <c r="F1165" s="21" t="s">
        <v>2593</v>
      </c>
      <c r="G1165" s="7"/>
    </row>
    <row r="1166" spans="1:7" ht="15" thickBot="1">
      <c r="A1166" s="21">
        <v>1164</v>
      </c>
      <c r="B1166" s="21" t="s">
        <v>436</v>
      </c>
      <c r="C1166" s="44"/>
      <c r="D1166" s="44"/>
      <c r="E1166" s="45">
        <v>2000</v>
      </c>
      <c r="F1166" s="21" t="s">
        <v>2593</v>
      </c>
      <c r="G1166" s="7"/>
    </row>
    <row r="1167" spans="1:7" ht="15" thickBot="1">
      <c r="A1167" s="21">
        <v>1165</v>
      </c>
      <c r="B1167" s="21" t="s">
        <v>299</v>
      </c>
      <c r="C1167" s="44"/>
      <c r="D1167" s="44"/>
      <c r="E1167" s="45">
        <v>24000</v>
      </c>
      <c r="F1167" s="21" t="s">
        <v>2593</v>
      </c>
      <c r="G1167" s="7"/>
    </row>
    <row r="1168" spans="1:7" ht="15" thickBot="1">
      <c r="A1168" s="21">
        <v>1166</v>
      </c>
      <c r="B1168" s="21" t="s">
        <v>299</v>
      </c>
      <c r="C1168" s="44"/>
      <c r="D1168" s="44"/>
      <c r="E1168" s="45">
        <v>30000</v>
      </c>
      <c r="F1168" s="21" t="s">
        <v>2593</v>
      </c>
      <c r="G1168" s="7"/>
    </row>
    <row r="1169" spans="1:7" ht="15" thickBot="1">
      <c r="A1169" s="21">
        <v>1167</v>
      </c>
      <c r="B1169" s="21" t="s">
        <v>299</v>
      </c>
      <c r="C1169" s="44"/>
      <c r="D1169" s="44"/>
      <c r="E1169" s="45">
        <v>93400</v>
      </c>
      <c r="F1169" s="21" t="s">
        <v>2593</v>
      </c>
      <c r="G1169" s="7"/>
    </row>
    <row r="1170" spans="1:7" ht="86.25" thickBot="1">
      <c r="A1170" s="21">
        <v>1168</v>
      </c>
      <c r="B1170" s="21" t="s">
        <v>299</v>
      </c>
      <c r="C1170" s="44"/>
      <c r="D1170" s="44"/>
      <c r="E1170" s="169">
        <v>45900</v>
      </c>
      <c r="F1170" s="21" t="s">
        <v>2593</v>
      </c>
      <c r="G1170" s="7" t="s">
        <v>9012</v>
      </c>
    </row>
    <row r="1171" spans="1:7" ht="15" thickBot="1">
      <c r="A1171" s="21">
        <v>1169</v>
      </c>
      <c r="B1171" s="21" t="s">
        <v>299</v>
      </c>
      <c r="C1171" s="44"/>
      <c r="D1171" s="44"/>
      <c r="E1171" s="45">
        <v>124670</v>
      </c>
      <c r="F1171" s="21" t="s">
        <v>2593</v>
      </c>
      <c r="G1171" s="7"/>
    </row>
    <row r="1172" spans="1:7" ht="15" thickBot="1">
      <c r="A1172" s="21">
        <v>1170</v>
      </c>
      <c r="B1172" s="21" t="s">
        <v>726</v>
      </c>
      <c r="C1172" s="44"/>
      <c r="D1172" s="44"/>
      <c r="E1172" s="45">
        <v>120000</v>
      </c>
      <c r="F1172" s="21" t="s">
        <v>2593</v>
      </c>
      <c r="G1172" s="7"/>
    </row>
    <row r="1173" spans="1:7" ht="15" thickBot="1">
      <c r="A1173" s="21">
        <v>1171</v>
      </c>
      <c r="B1173" s="21" t="s">
        <v>726</v>
      </c>
      <c r="C1173" s="44"/>
      <c r="D1173" s="44"/>
      <c r="E1173" s="45">
        <v>4000</v>
      </c>
      <c r="F1173" s="21" t="s">
        <v>2593</v>
      </c>
      <c r="G1173" s="7"/>
    </row>
    <row r="1174" spans="1:7" ht="15" thickBot="1">
      <c r="A1174" s="21">
        <v>1172</v>
      </c>
      <c r="B1174" s="21" t="s">
        <v>726</v>
      </c>
      <c r="C1174" s="44"/>
      <c r="D1174" s="44"/>
      <c r="E1174" s="45">
        <v>140000</v>
      </c>
      <c r="F1174" s="21" t="s">
        <v>2594</v>
      </c>
      <c r="G1174" s="7"/>
    </row>
    <row r="1175" spans="1:7" ht="15" thickBot="1">
      <c r="A1175" s="21">
        <v>1173</v>
      </c>
      <c r="B1175" s="21" t="s">
        <v>726</v>
      </c>
      <c r="C1175" s="44"/>
      <c r="D1175" s="44"/>
      <c r="E1175" s="45">
        <v>20000</v>
      </c>
      <c r="F1175" s="21" t="s">
        <v>2595</v>
      </c>
      <c r="G1175" s="7"/>
    </row>
    <row r="1176" spans="1:7" ht="15" thickBot="1">
      <c r="A1176" s="21">
        <v>1174</v>
      </c>
      <c r="B1176" s="21" t="s">
        <v>89</v>
      </c>
      <c r="C1176" s="44"/>
      <c r="D1176" s="44"/>
      <c r="E1176" s="45">
        <v>180000</v>
      </c>
      <c r="F1176" s="21" t="s">
        <v>2595</v>
      </c>
      <c r="G1176" s="7"/>
    </row>
    <row r="1177" spans="1:7" ht="15" thickBot="1">
      <c r="A1177" s="21">
        <v>1175</v>
      </c>
      <c r="B1177" s="21" t="s">
        <v>89</v>
      </c>
      <c r="C1177" s="44"/>
      <c r="D1177" s="44"/>
      <c r="E1177" s="45">
        <v>150000</v>
      </c>
      <c r="F1177" s="21" t="s">
        <v>2595</v>
      </c>
      <c r="G1177" s="7"/>
    </row>
    <row r="1178" spans="1:7" ht="15" thickBot="1">
      <c r="A1178" s="21">
        <v>1176</v>
      </c>
      <c r="B1178" s="21" t="s">
        <v>3</v>
      </c>
      <c r="C1178" s="44"/>
      <c r="D1178" s="44"/>
      <c r="E1178" s="45">
        <v>150000</v>
      </c>
      <c r="F1178" s="21" t="s">
        <v>2595</v>
      </c>
      <c r="G1178" s="7"/>
    </row>
    <row r="1179" spans="1:7" ht="15" thickBot="1">
      <c r="A1179" s="21">
        <v>1177</v>
      </c>
      <c r="B1179" s="21" t="s">
        <v>3</v>
      </c>
      <c r="C1179" s="44"/>
      <c r="D1179" s="44"/>
      <c r="E1179" s="45">
        <v>4000</v>
      </c>
      <c r="F1179" s="21" t="s">
        <v>2595</v>
      </c>
      <c r="G1179" s="7"/>
    </row>
    <row r="1180" spans="1:7" ht="15" thickBot="1">
      <c r="A1180" s="21">
        <v>1178</v>
      </c>
      <c r="B1180" s="21" t="s">
        <v>3</v>
      </c>
      <c r="C1180" s="44"/>
      <c r="D1180" s="44"/>
      <c r="E1180" s="45">
        <v>20000</v>
      </c>
      <c r="F1180" s="21" t="s">
        <v>2595</v>
      </c>
      <c r="G1180" s="7"/>
    </row>
    <row r="1181" spans="1:7" ht="15" thickBot="1">
      <c r="A1181" s="21">
        <v>1179</v>
      </c>
      <c r="B1181" s="21" t="s">
        <v>438</v>
      </c>
      <c r="C1181" s="44"/>
      <c r="D1181" s="44"/>
      <c r="E1181" s="45">
        <v>140000</v>
      </c>
      <c r="F1181" s="21" t="s">
        <v>2595</v>
      </c>
      <c r="G1181" s="7"/>
    </row>
    <row r="1182" spans="1:7" ht="15" thickBot="1">
      <c r="A1182" s="21">
        <v>1180</v>
      </c>
      <c r="B1182" s="21" t="s">
        <v>301</v>
      </c>
      <c r="C1182" s="44"/>
      <c r="D1182" s="44"/>
      <c r="E1182" s="45">
        <v>8000</v>
      </c>
      <c r="F1182" s="21" t="s">
        <v>2595</v>
      </c>
      <c r="G1182" s="7"/>
    </row>
    <row r="1183" spans="1:7" ht="15" thickBot="1">
      <c r="A1183" s="21">
        <v>1181</v>
      </c>
      <c r="B1183" s="21" t="s">
        <v>302</v>
      </c>
      <c r="C1183" s="44"/>
      <c r="D1183" s="44"/>
      <c r="E1183" s="45">
        <v>50000</v>
      </c>
      <c r="F1183" s="21" t="s">
        <v>2595</v>
      </c>
      <c r="G1183" s="7"/>
    </row>
    <row r="1184" spans="1:7" ht="15" thickBot="1">
      <c r="A1184" s="21">
        <v>1182</v>
      </c>
      <c r="B1184" s="21" t="s">
        <v>302</v>
      </c>
      <c r="C1184" s="44"/>
      <c r="D1184" s="44"/>
      <c r="E1184" s="45">
        <v>90000</v>
      </c>
      <c r="F1184" s="21" t="s">
        <v>2595</v>
      </c>
      <c r="G1184" s="7"/>
    </row>
    <row r="1185" spans="1:7" ht="15" thickBot="1">
      <c r="A1185" s="21">
        <v>1183</v>
      </c>
      <c r="B1185" s="21" t="s">
        <v>2517</v>
      </c>
      <c r="C1185" s="44"/>
      <c r="D1185" s="44"/>
      <c r="E1185" s="45">
        <v>53000</v>
      </c>
      <c r="F1185" s="21" t="s">
        <v>2595</v>
      </c>
      <c r="G1185" s="7"/>
    </row>
    <row r="1186" spans="1:7" ht="15" thickBot="1">
      <c r="A1186" s="21">
        <v>1184</v>
      </c>
      <c r="B1186" s="21" t="s">
        <v>439</v>
      </c>
      <c r="C1186" s="44"/>
      <c r="D1186" s="44"/>
      <c r="E1186" s="45">
        <v>20000</v>
      </c>
      <c r="F1186" s="21" t="s">
        <v>2595</v>
      </c>
      <c r="G1186" s="7"/>
    </row>
    <row r="1187" spans="1:7" ht="15" thickBot="1">
      <c r="A1187" s="21">
        <v>1185</v>
      </c>
      <c r="B1187" s="21" t="s">
        <v>439</v>
      </c>
      <c r="C1187" s="44"/>
      <c r="D1187" s="44"/>
      <c r="E1187" s="45">
        <v>20000</v>
      </c>
      <c r="F1187" s="21" t="s">
        <v>2595</v>
      </c>
      <c r="G1187" s="7"/>
    </row>
    <row r="1188" spans="1:7" ht="15" thickBot="1">
      <c r="A1188" s="21">
        <v>1186</v>
      </c>
      <c r="B1188" s="21" t="s">
        <v>439</v>
      </c>
      <c r="C1188" s="44"/>
      <c r="D1188" s="44"/>
      <c r="E1188" s="45">
        <v>20000</v>
      </c>
      <c r="F1188" s="21" t="s">
        <v>2595</v>
      </c>
      <c r="G1188" s="7"/>
    </row>
    <row r="1189" spans="1:7" ht="15" thickBot="1">
      <c r="A1189" s="21">
        <v>1187</v>
      </c>
      <c r="B1189" s="21" t="s">
        <v>303</v>
      </c>
      <c r="C1189" s="44"/>
      <c r="D1189" s="44"/>
      <c r="E1189" s="45">
        <v>300000</v>
      </c>
      <c r="F1189" s="21" t="s">
        <v>2595</v>
      </c>
      <c r="G1189" s="7"/>
    </row>
    <row r="1190" spans="1:7" ht="15" thickBot="1">
      <c r="A1190" s="21">
        <v>1188</v>
      </c>
      <c r="B1190" s="21" t="s">
        <v>303</v>
      </c>
      <c r="C1190" s="44"/>
      <c r="D1190" s="44"/>
      <c r="E1190" s="45">
        <v>226000</v>
      </c>
      <c r="F1190" s="21" t="s">
        <v>2595</v>
      </c>
      <c r="G1190" s="7"/>
    </row>
    <row r="1191" spans="1:7" ht="15" thickBot="1">
      <c r="A1191" s="21">
        <v>1189</v>
      </c>
      <c r="B1191" s="21" t="s">
        <v>715</v>
      </c>
      <c r="C1191" s="44"/>
      <c r="D1191" s="44"/>
      <c r="E1191" s="45">
        <v>18000</v>
      </c>
      <c r="F1191" s="21" t="s">
        <v>2595</v>
      </c>
      <c r="G1191" s="7"/>
    </row>
    <row r="1192" spans="1:7" ht="15" thickBot="1">
      <c r="A1192" s="21">
        <v>1190</v>
      </c>
      <c r="B1192" s="21" t="s">
        <v>168</v>
      </c>
      <c r="C1192" s="44"/>
      <c r="D1192" s="44"/>
      <c r="E1192" s="45">
        <v>66000</v>
      </c>
      <c r="F1192" s="21" t="s">
        <v>2595</v>
      </c>
      <c r="G1192" s="7"/>
    </row>
    <row r="1193" spans="1:7" ht="15" thickBot="1">
      <c r="A1193" s="21">
        <v>1191</v>
      </c>
      <c r="B1193" s="21" t="s">
        <v>168</v>
      </c>
      <c r="C1193" s="44"/>
      <c r="D1193" s="44"/>
      <c r="E1193" s="45">
        <v>12000</v>
      </c>
      <c r="F1193" s="21" t="s">
        <v>2595</v>
      </c>
      <c r="G1193" s="7"/>
    </row>
    <row r="1194" spans="1:7" ht="15" thickBot="1">
      <c r="A1194" s="21">
        <v>1192</v>
      </c>
      <c r="B1194" s="21" t="s">
        <v>168</v>
      </c>
      <c r="C1194" s="44"/>
      <c r="D1194" s="44"/>
      <c r="E1194" s="45">
        <v>40000</v>
      </c>
      <c r="F1194" s="21" t="s">
        <v>2595</v>
      </c>
      <c r="G1194" s="7"/>
    </row>
    <row r="1195" spans="1:7" ht="15" thickBot="1">
      <c r="A1195" s="21">
        <v>1193</v>
      </c>
      <c r="B1195" s="21" t="s">
        <v>168</v>
      </c>
      <c r="C1195" s="44"/>
      <c r="D1195" s="44"/>
      <c r="E1195" s="45">
        <v>277400</v>
      </c>
      <c r="F1195" s="21" t="s">
        <v>2595</v>
      </c>
      <c r="G1195" s="7"/>
    </row>
    <row r="1196" spans="1:7" ht="15" thickBot="1">
      <c r="A1196" s="21">
        <v>1194</v>
      </c>
      <c r="B1196" s="21" t="s">
        <v>168</v>
      </c>
      <c r="C1196" s="44"/>
      <c r="D1196" s="44"/>
      <c r="E1196" s="45">
        <v>33000</v>
      </c>
      <c r="F1196" s="21" t="s">
        <v>2595</v>
      </c>
      <c r="G1196" s="7"/>
    </row>
    <row r="1197" spans="1:7" ht="15" thickBot="1">
      <c r="A1197" s="21">
        <v>1195</v>
      </c>
      <c r="B1197" s="21" t="s">
        <v>627</v>
      </c>
      <c r="C1197" s="44"/>
      <c r="D1197" s="44"/>
      <c r="E1197" s="45">
        <v>120000</v>
      </c>
      <c r="F1197" s="21" t="s">
        <v>2595</v>
      </c>
      <c r="G1197" s="7"/>
    </row>
    <row r="1198" spans="1:7" ht="15" thickBot="1">
      <c r="A1198" s="21">
        <v>1196</v>
      </c>
      <c r="B1198" s="21" t="s">
        <v>304</v>
      </c>
      <c r="C1198" s="44"/>
      <c r="D1198" s="44"/>
      <c r="E1198" s="45">
        <v>75000</v>
      </c>
      <c r="F1198" s="21" t="s">
        <v>2595</v>
      </c>
      <c r="G1198" s="7"/>
    </row>
    <row r="1199" spans="1:7" ht="15" thickBot="1">
      <c r="A1199" s="21">
        <v>1197</v>
      </c>
      <c r="B1199" s="21" t="s">
        <v>16</v>
      </c>
      <c r="C1199" s="44"/>
      <c r="D1199" s="44"/>
      <c r="E1199" s="45">
        <v>4000</v>
      </c>
      <c r="F1199" s="21" t="s">
        <v>2595</v>
      </c>
      <c r="G1199" s="7"/>
    </row>
    <row r="1200" spans="1:7" ht="15" thickBot="1">
      <c r="A1200" s="21">
        <v>1198</v>
      </c>
      <c r="B1200" s="21" t="s">
        <v>16</v>
      </c>
      <c r="C1200" s="44"/>
      <c r="D1200" s="44"/>
      <c r="E1200" s="45">
        <v>50000</v>
      </c>
      <c r="F1200" s="21" t="s">
        <v>2595</v>
      </c>
      <c r="G1200" s="7"/>
    </row>
    <row r="1201" spans="1:7" ht="15" thickBot="1">
      <c r="A1201" s="21">
        <v>1199</v>
      </c>
      <c r="B1201" s="21" t="s">
        <v>16</v>
      </c>
      <c r="C1201" s="44"/>
      <c r="D1201" s="44"/>
      <c r="E1201" s="45">
        <v>28000</v>
      </c>
      <c r="F1201" s="21" t="s">
        <v>2595</v>
      </c>
      <c r="G1201" s="7"/>
    </row>
    <row r="1202" spans="1:7" ht="15" thickBot="1">
      <c r="A1202" s="21">
        <v>1200</v>
      </c>
      <c r="B1202" s="21" t="s">
        <v>16</v>
      </c>
      <c r="C1202" s="44"/>
      <c r="D1202" s="44"/>
      <c r="E1202" s="45">
        <v>135000</v>
      </c>
      <c r="F1202" s="21" t="s">
        <v>2595</v>
      </c>
      <c r="G1202" s="7"/>
    </row>
    <row r="1203" spans="1:7" ht="15" thickBot="1">
      <c r="A1203" s="21">
        <v>1201</v>
      </c>
      <c r="B1203" s="21" t="s">
        <v>16</v>
      </c>
      <c r="C1203" s="44"/>
      <c r="D1203" s="44"/>
      <c r="E1203" s="45">
        <v>30000</v>
      </c>
      <c r="F1203" s="21" t="s">
        <v>2595</v>
      </c>
      <c r="G1203" s="7"/>
    </row>
    <row r="1204" spans="1:7" ht="15" thickBot="1">
      <c r="A1204" s="21">
        <v>1202</v>
      </c>
      <c r="B1204" s="21" t="s">
        <v>16</v>
      </c>
      <c r="C1204" s="44"/>
      <c r="D1204" s="44"/>
      <c r="E1204" s="45">
        <v>28000</v>
      </c>
      <c r="F1204" s="21" t="s">
        <v>2595</v>
      </c>
      <c r="G1204" s="7"/>
    </row>
    <row r="1205" spans="1:7" ht="15" thickBot="1">
      <c r="A1205" s="21">
        <v>1203</v>
      </c>
      <c r="B1205" s="21" t="s">
        <v>446</v>
      </c>
      <c r="C1205" s="44"/>
      <c r="D1205" s="44"/>
      <c r="E1205" s="45">
        <v>90000</v>
      </c>
      <c r="F1205" s="21" t="s">
        <v>2595</v>
      </c>
      <c r="G1205" s="7"/>
    </row>
    <row r="1206" spans="1:7" ht="15" thickBot="1">
      <c r="A1206" s="21">
        <v>1204</v>
      </c>
      <c r="B1206" s="21" t="s">
        <v>446</v>
      </c>
      <c r="C1206" s="44"/>
      <c r="D1206" s="44"/>
      <c r="E1206" s="45">
        <v>90000</v>
      </c>
      <c r="F1206" s="21" t="s">
        <v>2595</v>
      </c>
      <c r="G1206" s="7"/>
    </row>
    <row r="1207" spans="1:7" ht="15" thickBot="1">
      <c r="A1207" s="21">
        <v>1205</v>
      </c>
      <c r="B1207" s="21" t="s">
        <v>446</v>
      </c>
      <c r="C1207" s="44"/>
      <c r="D1207" s="44"/>
      <c r="E1207" s="45">
        <v>150000</v>
      </c>
      <c r="F1207" s="21" t="s">
        <v>2595</v>
      </c>
      <c r="G1207" s="7"/>
    </row>
    <row r="1208" spans="1:7" ht="15" thickBot="1">
      <c r="A1208" s="21">
        <v>1206</v>
      </c>
      <c r="B1208" s="21" t="s">
        <v>446</v>
      </c>
      <c r="C1208" s="44"/>
      <c r="D1208" s="44"/>
      <c r="E1208" s="45">
        <v>3000</v>
      </c>
      <c r="F1208" s="21" t="s">
        <v>2595</v>
      </c>
      <c r="G1208" s="7"/>
    </row>
    <row r="1209" spans="1:7" ht="15" thickBot="1">
      <c r="A1209" s="21">
        <v>1207</v>
      </c>
      <c r="B1209" s="21" t="s">
        <v>446</v>
      </c>
      <c r="C1209" s="44"/>
      <c r="D1209" s="44"/>
      <c r="E1209" s="45">
        <v>6000</v>
      </c>
      <c r="F1209" s="21" t="s">
        <v>2595</v>
      </c>
      <c r="G1209" s="7"/>
    </row>
    <row r="1210" spans="1:7" ht="15" thickBot="1">
      <c r="A1210" s="21">
        <v>1208</v>
      </c>
      <c r="B1210" s="21" t="s">
        <v>305</v>
      </c>
      <c r="C1210" s="44"/>
      <c r="D1210" s="44"/>
      <c r="E1210" s="45">
        <v>20000</v>
      </c>
      <c r="F1210" s="21" t="s">
        <v>2595</v>
      </c>
      <c r="G1210" s="7"/>
    </row>
    <row r="1211" spans="1:7" ht="15" thickBot="1">
      <c r="A1211" s="21">
        <v>1209</v>
      </c>
      <c r="B1211" s="21" t="s">
        <v>305</v>
      </c>
      <c r="C1211" s="44"/>
      <c r="D1211" s="44"/>
      <c r="E1211" s="45">
        <v>30000</v>
      </c>
      <c r="F1211" s="21" t="s">
        <v>2595</v>
      </c>
      <c r="G1211" s="7"/>
    </row>
    <row r="1212" spans="1:7" ht="15" thickBot="1">
      <c r="A1212" s="21">
        <v>1210</v>
      </c>
      <c r="B1212" s="21" t="s">
        <v>814</v>
      </c>
      <c r="C1212" s="44"/>
      <c r="D1212" s="44"/>
      <c r="E1212" s="45">
        <v>37840</v>
      </c>
      <c r="F1212" s="21" t="s">
        <v>2595</v>
      </c>
      <c r="G1212" s="7"/>
    </row>
    <row r="1213" spans="1:7" ht="15" thickBot="1">
      <c r="A1213" s="21">
        <v>1211</v>
      </c>
      <c r="B1213" s="21" t="s">
        <v>814</v>
      </c>
      <c r="C1213" s="44"/>
      <c r="D1213" s="44"/>
      <c r="E1213" s="45">
        <v>29370</v>
      </c>
      <c r="F1213" s="21" t="s">
        <v>2595</v>
      </c>
      <c r="G1213" s="7"/>
    </row>
    <row r="1214" spans="1:7" ht="15" thickBot="1">
      <c r="A1214" s="21">
        <v>1212</v>
      </c>
      <c r="B1214" s="21" t="s">
        <v>814</v>
      </c>
      <c r="C1214" s="44"/>
      <c r="D1214" s="44"/>
      <c r="E1214" s="45">
        <v>36635</v>
      </c>
      <c r="F1214" s="21" t="s">
        <v>2595</v>
      </c>
      <c r="G1214" s="7"/>
    </row>
    <row r="1215" spans="1:7" ht="15" thickBot="1">
      <c r="A1215" s="21">
        <v>1213</v>
      </c>
      <c r="B1215" s="21" t="s">
        <v>814</v>
      </c>
      <c r="C1215" s="44"/>
      <c r="D1215" s="44"/>
      <c r="E1215" s="45">
        <v>9500</v>
      </c>
      <c r="F1215" s="21" t="s">
        <v>2595</v>
      </c>
      <c r="G1215" s="7"/>
    </row>
    <row r="1216" spans="1:7" ht="15" thickBot="1">
      <c r="A1216" s="21">
        <v>1214</v>
      </c>
      <c r="B1216" s="21" t="s">
        <v>814</v>
      </c>
      <c r="C1216" s="44"/>
      <c r="D1216" s="44"/>
      <c r="E1216" s="45">
        <v>31195</v>
      </c>
      <c r="F1216" s="21" t="s">
        <v>2595</v>
      </c>
      <c r="G1216" s="7"/>
    </row>
    <row r="1217" spans="1:7" ht="15" thickBot="1">
      <c r="A1217" s="21">
        <v>1215</v>
      </c>
      <c r="B1217" s="21" t="s">
        <v>814</v>
      </c>
      <c r="C1217" s="44"/>
      <c r="D1217" s="44"/>
      <c r="E1217" s="45">
        <v>16680</v>
      </c>
      <c r="F1217" s="21" t="s">
        <v>2595</v>
      </c>
      <c r="G1217" s="7"/>
    </row>
    <row r="1218" spans="1:7" ht="15" thickBot="1">
      <c r="A1218" s="21">
        <v>1216</v>
      </c>
      <c r="B1218" s="21" t="s">
        <v>814</v>
      </c>
      <c r="C1218" s="44"/>
      <c r="D1218" s="44"/>
      <c r="E1218" s="45">
        <v>20520</v>
      </c>
      <c r="F1218" s="21" t="s">
        <v>2596</v>
      </c>
      <c r="G1218" s="7"/>
    </row>
    <row r="1219" spans="1:7" ht="15" thickBot="1">
      <c r="A1219" s="21">
        <v>1217</v>
      </c>
      <c r="B1219" s="21" t="s">
        <v>814</v>
      </c>
      <c r="C1219" s="44"/>
      <c r="D1219" s="44"/>
      <c r="E1219" s="45">
        <v>12400</v>
      </c>
      <c r="F1219" s="21" t="s">
        <v>2597</v>
      </c>
      <c r="G1219" s="7"/>
    </row>
    <row r="1220" spans="1:7" ht="15" thickBot="1">
      <c r="A1220" s="21">
        <v>1218</v>
      </c>
      <c r="B1220" s="21" t="s">
        <v>814</v>
      </c>
      <c r="C1220" s="44"/>
      <c r="D1220" s="44"/>
      <c r="E1220" s="45">
        <v>15342</v>
      </c>
      <c r="F1220" s="21" t="s">
        <v>2597</v>
      </c>
      <c r="G1220" s="7"/>
    </row>
    <row r="1221" spans="1:7" ht="15" thickBot="1">
      <c r="A1221" s="21">
        <v>1219</v>
      </c>
      <c r="B1221" s="21" t="s">
        <v>814</v>
      </c>
      <c r="C1221" s="44"/>
      <c r="D1221" s="44"/>
      <c r="E1221" s="45">
        <v>9440</v>
      </c>
      <c r="F1221" s="21" t="s">
        <v>2597</v>
      </c>
      <c r="G1221" s="7"/>
    </row>
    <row r="1222" spans="1:7" ht="15" thickBot="1">
      <c r="A1222" s="21">
        <v>1220</v>
      </c>
      <c r="B1222" s="21" t="s">
        <v>449</v>
      </c>
      <c r="C1222" s="44"/>
      <c r="D1222" s="44"/>
      <c r="E1222" s="45">
        <v>120000</v>
      </c>
      <c r="F1222" s="21" t="s">
        <v>2597</v>
      </c>
      <c r="G1222" s="7"/>
    </row>
    <row r="1223" spans="1:7" ht="15" thickBot="1">
      <c r="A1223" s="21">
        <v>1221</v>
      </c>
      <c r="B1223" s="21" t="s">
        <v>118</v>
      </c>
      <c r="C1223" s="44"/>
      <c r="D1223" s="44"/>
      <c r="E1223" s="45">
        <v>70000</v>
      </c>
      <c r="F1223" s="21" t="s">
        <v>2597</v>
      </c>
      <c r="G1223" s="7"/>
    </row>
    <row r="1224" spans="1:7" ht="15" thickBot="1">
      <c r="A1224" s="21">
        <v>1222</v>
      </c>
      <c r="B1224" s="21" t="s">
        <v>118</v>
      </c>
      <c r="C1224" s="44"/>
      <c r="D1224" s="44"/>
      <c r="E1224" s="45">
        <v>70000</v>
      </c>
      <c r="F1224" s="21" t="s">
        <v>2597</v>
      </c>
      <c r="G1224" s="7"/>
    </row>
    <row r="1225" spans="1:7" ht="15" thickBot="1">
      <c r="A1225" s="21">
        <v>1223</v>
      </c>
      <c r="B1225" s="21" t="s">
        <v>118</v>
      </c>
      <c r="C1225" s="44"/>
      <c r="D1225" s="44"/>
      <c r="E1225" s="45">
        <v>20000</v>
      </c>
      <c r="F1225" s="21" t="s">
        <v>2597</v>
      </c>
      <c r="G1225" s="7"/>
    </row>
    <row r="1226" spans="1:7" ht="15" thickBot="1">
      <c r="A1226" s="21">
        <v>1224</v>
      </c>
      <c r="B1226" s="21" t="s">
        <v>118</v>
      </c>
      <c r="C1226" s="44"/>
      <c r="D1226" s="44"/>
      <c r="E1226" s="45">
        <v>20000</v>
      </c>
      <c r="F1226" s="21" t="s">
        <v>2597</v>
      </c>
      <c r="G1226" s="7"/>
    </row>
    <row r="1227" spans="1:7" ht="15" thickBot="1">
      <c r="A1227" s="21">
        <v>1225</v>
      </c>
      <c r="B1227" s="21" t="s">
        <v>727</v>
      </c>
      <c r="C1227" s="44"/>
      <c r="D1227" s="44"/>
      <c r="E1227" s="45">
        <v>180000</v>
      </c>
      <c r="F1227" s="21" t="s">
        <v>2597</v>
      </c>
      <c r="G1227" s="7"/>
    </row>
    <row r="1228" spans="1:7" ht="15" thickBot="1">
      <c r="A1228" s="21">
        <v>1226</v>
      </c>
      <c r="B1228" s="21" t="s">
        <v>727</v>
      </c>
      <c r="C1228" s="44"/>
      <c r="D1228" s="44"/>
      <c r="E1228" s="45">
        <v>10000</v>
      </c>
      <c r="F1228" s="21" t="s">
        <v>2597</v>
      </c>
      <c r="G1228" s="7"/>
    </row>
    <row r="1229" spans="1:7" ht="15" thickBot="1">
      <c r="A1229" s="21">
        <v>1227</v>
      </c>
      <c r="B1229" s="21" t="s">
        <v>450</v>
      </c>
      <c r="C1229" s="44"/>
      <c r="D1229" s="44"/>
      <c r="E1229" s="45">
        <v>150000</v>
      </c>
      <c r="F1229" s="21" t="s">
        <v>2597</v>
      </c>
      <c r="G1229" s="7"/>
    </row>
    <row r="1230" spans="1:7" ht="15" thickBot="1">
      <c r="A1230" s="21">
        <v>1228</v>
      </c>
      <c r="B1230" s="21" t="s">
        <v>450</v>
      </c>
      <c r="C1230" s="44"/>
      <c r="D1230" s="44"/>
      <c r="E1230" s="45">
        <v>20000</v>
      </c>
      <c r="F1230" s="21" t="s">
        <v>2597</v>
      </c>
      <c r="G1230" s="7"/>
    </row>
    <row r="1231" spans="1:7" ht="15" thickBot="1">
      <c r="A1231" s="21">
        <v>1229</v>
      </c>
      <c r="B1231" s="21" t="s">
        <v>450</v>
      </c>
      <c r="C1231" s="44"/>
      <c r="D1231" s="44"/>
      <c r="E1231" s="45">
        <v>6000</v>
      </c>
      <c r="F1231" s="21" t="s">
        <v>2597</v>
      </c>
      <c r="G1231" s="7"/>
    </row>
    <row r="1232" spans="1:7" ht="15" thickBot="1">
      <c r="A1232" s="21">
        <v>1230</v>
      </c>
      <c r="B1232" s="21" t="s">
        <v>42</v>
      </c>
      <c r="C1232" s="44"/>
      <c r="D1232" s="44"/>
      <c r="E1232" s="45">
        <v>30000</v>
      </c>
      <c r="F1232" s="21" t="s">
        <v>2597</v>
      </c>
      <c r="G1232" s="7"/>
    </row>
    <row r="1233" spans="1:7" ht="15" thickBot="1">
      <c r="A1233" s="21">
        <v>1231</v>
      </c>
      <c r="B1233" s="21" t="s">
        <v>2518</v>
      </c>
      <c r="C1233" s="44"/>
      <c r="D1233" s="44"/>
      <c r="E1233" s="45">
        <v>90000</v>
      </c>
      <c r="F1233" s="21" t="s">
        <v>2597</v>
      </c>
      <c r="G1233" s="7"/>
    </row>
    <row r="1234" spans="1:7" ht="15" thickBot="1">
      <c r="A1234" s="21">
        <v>1232</v>
      </c>
      <c r="B1234" s="21" t="s">
        <v>2518</v>
      </c>
      <c r="C1234" s="44"/>
      <c r="D1234" s="44"/>
      <c r="E1234" s="45">
        <v>50000</v>
      </c>
      <c r="F1234" s="21" t="s">
        <v>2597</v>
      </c>
      <c r="G1234" s="7"/>
    </row>
    <row r="1235" spans="1:7" ht="15" thickBot="1">
      <c r="A1235" s="21">
        <v>1233</v>
      </c>
      <c r="B1235" s="21" t="s">
        <v>2518</v>
      </c>
      <c r="C1235" s="44"/>
      <c r="D1235" s="44"/>
      <c r="E1235" s="45">
        <v>20000</v>
      </c>
      <c r="F1235" s="21" t="s">
        <v>2597</v>
      </c>
      <c r="G1235" s="7"/>
    </row>
    <row r="1236" spans="1:7" ht="15" thickBot="1">
      <c r="A1236" s="21">
        <v>1234</v>
      </c>
      <c r="B1236" s="21" t="s">
        <v>2518</v>
      </c>
      <c r="C1236" s="44"/>
      <c r="D1236" s="44"/>
      <c r="E1236" s="45">
        <v>150000</v>
      </c>
      <c r="F1236" s="21" t="s">
        <v>2597</v>
      </c>
      <c r="G1236" s="7"/>
    </row>
    <row r="1237" spans="1:7" ht="15" thickBot="1">
      <c r="A1237" s="21">
        <v>1235</v>
      </c>
      <c r="B1237" s="21" t="s">
        <v>90</v>
      </c>
      <c r="C1237" s="44"/>
      <c r="D1237" s="44"/>
      <c r="E1237" s="45">
        <v>10000</v>
      </c>
      <c r="F1237" s="21" t="s">
        <v>2597</v>
      </c>
      <c r="G1237" s="7"/>
    </row>
    <row r="1238" spans="1:7" ht="15" thickBot="1">
      <c r="A1238" s="21">
        <v>1236</v>
      </c>
      <c r="B1238" s="21" t="s">
        <v>452</v>
      </c>
      <c r="C1238" s="44"/>
      <c r="D1238" s="44"/>
      <c r="E1238" s="45">
        <v>8000</v>
      </c>
      <c r="F1238" s="21" t="s">
        <v>2597</v>
      </c>
      <c r="G1238" s="7"/>
    </row>
    <row r="1239" spans="1:7" ht="15" thickBot="1">
      <c r="A1239" s="21">
        <v>1237</v>
      </c>
      <c r="B1239" s="21" t="s">
        <v>453</v>
      </c>
      <c r="C1239" s="44"/>
      <c r="D1239" s="44"/>
      <c r="E1239" s="45">
        <v>8000</v>
      </c>
      <c r="F1239" s="21" t="s">
        <v>2597</v>
      </c>
      <c r="G1239" s="7"/>
    </row>
    <row r="1240" spans="1:7" ht="15" thickBot="1">
      <c r="A1240" s="21">
        <v>1238</v>
      </c>
      <c r="B1240" s="21" t="s">
        <v>455</v>
      </c>
      <c r="C1240" s="44"/>
      <c r="D1240" s="44"/>
      <c r="E1240" s="45">
        <v>90000</v>
      </c>
      <c r="F1240" s="21" t="s">
        <v>2597</v>
      </c>
      <c r="G1240" s="7"/>
    </row>
    <row r="1241" spans="1:7" ht="15" thickBot="1">
      <c r="A1241" s="21">
        <v>1239</v>
      </c>
      <c r="B1241" s="21" t="s">
        <v>455</v>
      </c>
      <c r="C1241" s="44"/>
      <c r="D1241" s="44"/>
      <c r="E1241" s="45">
        <v>50000</v>
      </c>
      <c r="F1241" s="21" t="s">
        <v>2597</v>
      </c>
      <c r="G1241" s="7"/>
    </row>
    <row r="1242" spans="1:7" ht="15" thickBot="1">
      <c r="A1242" s="21">
        <v>1240</v>
      </c>
      <c r="B1242" s="21" t="s">
        <v>455</v>
      </c>
      <c r="C1242" s="44"/>
      <c r="D1242" s="44"/>
      <c r="E1242" s="45">
        <v>45000</v>
      </c>
      <c r="F1242" s="21" t="s">
        <v>2597</v>
      </c>
      <c r="G1242" s="7"/>
    </row>
    <row r="1243" spans="1:7" ht="15" thickBot="1">
      <c r="A1243" s="21">
        <v>1241</v>
      </c>
      <c r="B1243" s="21" t="s">
        <v>455</v>
      </c>
      <c r="C1243" s="44"/>
      <c r="D1243" s="44"/>
      <c r="E1243" s="45">
        <v>20000</v>
      </c>
      <c r="F1243" s="21" t="s">
        <v>2597</v>
      </c>
      <c r="G1243" s="7"/>
    </row>
    <row r="1244" spans="1:7" ht="15" thickBot="1">
      <c r="A1244" s="21">
        <v>1242</v>
      </c>
      <c r="B1244" s="21" t="s">
        <v>455</v>
      </c>
      <c r="C1244" s="44"/>
      <c r="D1244" s="44"/>
      <c r="E1244" s="45">
        <v>20000</v>
      </c>
      <c r="F1244" s="21" t="s">
        <v>2597</v>
      </c>
      <c r="G1244" s="7"/>
    </row>
    <row r="1245" spans="1:7" ht="15" thickBot="1">
      <c r="A1245" s="21">
        <v>1243</v>
      </c>
      <c r="B1245" s="21" t="s">
        <v>455</v>
      </c>
      <c r="C1245" s="44"/>
      <c r="D1245" s="44"/>
      <c r="E1245" s="45">
        <v>20000</v>
      </c>
      <c r="F1245" s="21" t="s">
        <v>2597</v>
      </c>
      <c r="G1245" s="7"/>
    </row>
    <row r="1246" spans="1:7" ht="15" thickBot="1">
      <c r="A1246" s="21">
        <v>1244</v>
      </c>
      <c r="B1246" s="21" t="s">
        <v>455</v>
      </c>
      <c r="C1246" s="44"/>
      <c r="D1246" s="44"/>
      <c r="E1246" s="45">
        <v>66000</v>
      </c>
      <c r="F1246" s="21" t="s">
        <v>2597</v>
      </c>
      <c r="G1246" s="7"/>
    </row>
    <row r="1247" spans="1:7" ht="15" thickBot="1">
      <c r="A1247" s="21">
        <v>1245</v>
      </c>
      <c r="B1247" s="21" t="s">
        <v>455</v>
      </c>
      <c r="C1247" s="44"/>
      <c r="D1247" s="44"/>
      <c r="E1247" s="45">
        <v>16000</v>
      </c>
      <c r="F1247" s="21" t="s">
        <v>2597</v>
      </c>
      <c r="G1247" s="7"/>
    </row>
    <row r="1248" spans="1:7" ht="15" thickBot="1">
      <c r="A1248" s="21">
        <v>1246</v>
      </c>
      <c r="B1248" s="21" t="s">
        <v>455</v>
      </c>
      <c r="C1248" s="44"/>
      <c r="D1248" s="44"/>
      <c r="E1248" s="45">
        <v>12000</v>
      </c>
      <c r="F1248" s="21" t="s">
        <v>2597</v>
      </c>
      <c r="G1248" s="7"/>
    </row>
    <row r="1249" spans="1:7" ht="15" thickBot="1">
      <c r="A1249" s="21">
        <v>1247</v>
      </c>
      <c r="B1249" s="21" t="s">
        <v>455</v>
      </c>
      <c r="C1249" s="44"/>
      <c r="D1249" s="44"/>
      <c r="E1249" s="45">
        <v>40000</v>
      </c>
      <c r="F1249" s="21" t="s">
        <v>2597</v>
      </c>
      <c r="G1249" s="7"/>
    </row>
    <row r="1250" spans="1:7" ht="15" thickBot="1">
      <c r="A1250" s="21">
        <v>1248</v>
      </c>
      <c r="B1250" s="21" t="s">
        <v>91</v>
      </c>
      <c r="C1250" s="44"/>
      <c r="D1250" s="44"/>
      <c r="E1250" s="45">
        <v>20000</v>
      </c>
      <c r="F1250" s="21" t="s">
        <v>2597</v>
      </c>
      <c r="G1250" s="7"/>
    </row>
    <row r="1251" spans="1:7" ht="15" thickBot="1">
      <c r="A1251" s="21">
        <v>1249</v>
      </c>
      <c r="B1251" s="21" t="s">
        <v>4</v>
      </c>
      <c r="C1251" s="44"/>
      <c r="D1251" s="44"/>
      <c r="E1251" s="45">
        <v>18000</v>
      </c>
      <c r="F1251" s="21" t="s">
        <v>2597</v>
      </c>
      <c r="G1251" s="7"/>
    </row>
    <row r="1252" spans="1:7" ht="15" thickBot="1">
      <c r="A1252" s="21">
        <v>1250</v>
      </c>
      <c r="B1252" s="21" t="s">
        <v>4</v>
      </c>
      <c r="C1252" s="44"/>
      <c r="D1252" s="44"/>
      <c r="E1252" s="45">
        <v>120000</v>
      </c>
      <c r="F1252" s="21" t="s">
        <v>2597</v>
      </c>
      <c r="G1252" s="7"/>
    </row>
    <row r="1253" spans="1:7" ht="15" thickBot="1">
      <c r="A1253" s="21">
        <v>1251</v>
      </c>
      <c r="B1253" s="21" t="s">
        <v>308</v>
      </c>
      <c r="C1253" s="44"/>
      <c r="D1253" s="44"/>
      <c r="E1253" s="45">
        <v>50000</v>
      </c>
      <c r="F1253" s="21" t="s">
        <v>2597</v>
      </c>
      <c r="G1253" s="7"/>
    </row>
    <row r="1254" spans="1:7" ht="15" thickBot="1">
      <c r="A1254" s="21">
        <v>1252</v>
      </c>
      <c r="B1254" s="21" t="s">
        <v>815</v>
      </c>
      <c r="C1254" s="44"/>
      <c r="D1254" s="44"/>
      <c r="E1254" s="45">
        <v>20000</v>
      </c>
      <c r="F1254" s="21" t="s">
        <v>2597</v>
      </c>
      <c r="G1254" s="7"/>
    </row>
    <row r="1255" spans="1:7" ht="15" thickBot="1">
      <c r="A1255" s="21">
        <v>1253</v>
      </c>
      <c r="B1255" s="21" t="s">
        <v>815</v>
      </c>
      <c r="C1255" s="44"/>
      <c r="D1255" s="44"/>
      <c r="E1255" s="45">
        <v>28000</v>
      </c>
      <c r="F1255" s="21" t="s">
        <v>2597</v>
      </c>
      <c r="G1255" s="7"/>
    </row>
    <row r="1256" spans="1:7" ht="15" thickBot="1">
      <c r="A1256" s="21">
        <v>1254</v>
      </c>
      <c r="B1256" s="21" t="s">
        <v>456</v>
      </c>
      <c r="C1256" s="44"/>
      <c r="D1256" s="44"/>
      <c r="E1256" s="45">
        <v>30000</v>
      </c>
      <c r="F1256" s="21" t="s">
        <v>2597</v>
      </c>
      <c r="G1256" s="7"/>
    </row>
    <row r="1257" spans="1:7" ht="15" thickBot="1">
      <c r="A1257" s="21">
        <v>1255</v>
      </c>
      <c r="B1257" s="21" t="s">
        <v>43</v>
      </c>
      <c r="C1257" s="44"/>
      <c r="D1257" s="44"/>
      <c r="E1257" s="45">
        <v>135000</v>
      </c>
      <c r="F1257" s="21" t="s">
        <v>2597</v>
      </c>
      <c r="G1257" s="7"/>
    </row>
    <row r="1258" spans="1:7" ht="15" thickBot="1">
      <c r="A1258" s="21">
        <v>1256</v>
      </c>
      <c r="B1258" s="21" t="s">
        <v>43</v>
      </c>
      <c r="C1258" s="44"/>
      <c r="D1258" s="44"/>
      <c r="E1258" s="45">
        <v>3000</v>
      </c>
      <c r="F1258" s="21" t="s">
        <v>2597</v>
      </c>
      <c r="G1258" s="7"/>
    </row>
    <row r="1259" spans="1:7" ht="15" thickBot="1">
      <c r="A1259" s="21">
        <v>1257</v>
      </c>
      <c r="B1259" s="21" t="s">
        <v>245</v>
      </c>
      <c r="C1259" s="44"/>
      <c r="D1259" s="44"/>
      <c r="E1259" s="45">
        <v>8000</v>
      </c>
      <c r="F1259" s="21" t="s">
        <v>2597</v>
      </c>
      <c r="G1259" s="7"/>
    </row>
    <row r="1260" spans="1:7" ht="15" thickBot="1">
      <c r="A1260" s="21">
        <v>1258</v>
      </c>
      <c r="B1260" s="21" t="s">
        <v>245</v>
      </c>
      <c r="C1260" s="44"/>
      <c r="D1260" s="44"/>
      <c r="E1260" s="45">
        <v>30000</v>
      </c>
      <c r="F1260" s="21" t="s">
        <v>2597</v>
      </c>
      <c r="G1260" s="7"/>
    </row>
    <row r="1261" spans="1:7" ht="15" thickBot="1">
      <c r="A1261" s="21">
        <v>1259</v>
      </c>
      <c r="B1261" s="21" t="s">
        <v>6</v>
      </c>
      <c r="C1261" s="44"/>
      <c r="D1261" s="44"/>
      <c r="E1261" s="45">
        <v>75000</v>
      </c>
      <c r="F1261" s="21" t="s">
        <v>2597</v>
      </c>
      <c r="G1261" s="7"/>
    </row>
    <row r="1262" spans="1:7" ht="15" thickBot="1">
      <c r="A1262" s="21">
        <v>1260</v>
      </c>
      <c r="B1262" s="21" t="s">
        <v>6</v>
      </c>
      <c r="C1262" s="44"/>
      <c r="D1262" s="44"/>
      <c r="E1262" s="45">
        <v>90000</v>
      </c>
      <c r="F1262" s="21" t="s">
        <v>2597</v>
      </c>
      <c r="G1262" s="7"/>
    </row>
    <row r="1263" spans="1:7" ht="15" thickBot="1">
      <c r="A1263" s="21">
        <v>1261</v>
      </c>
      <c r="B1263" s="21" t="s">
        <v>6</v>
      </c>
      <c r="C1263" s="44"/>
      <c r="D1263" s="44"/>
      <c r="E1263" s="45">
        <v>15000</v>
      </c>
      <c r="F1263" s="21" t="s">
        <v>2598</v>
      </c>
      <c r="G1263" s="7"/>
    </row>
    <row r="1264" spans="1:7" ht="15" thickBot="1">
      <c r="A1264" s="21">
        <v>1262</v>
      </c>
      <c r="B1264" s="21" t="s">
        <v>457</v>
      </c>
      <c r="C1264" s="44"/>
      <c r="D1264" s="44"/>
      <c r="E1264" s="45">
        <v>30000</v>
      </c>
      <c r="F1264" s="21" t="s">
        <v>2599</v>
      </c>
      <c r="G1264" s="7"/>
    </row>
    <row r="1265" spans="1:7" ht="15" thickBot="1">
      <c r="A1265" s="21">
        <v>1263</v>
      </c>
      <c r="B1265" s="21" t="s">
        <v>44</v>
      </c>
      <c r="C1265" s="44"/>
      <c r="D1265" s="44"/>
      <c r="E1265" s="45">
        <v>6000</v>
      </c>
      <c r="F1265" s="21" t="s">
        <v>2599</v>
      </c>
      <c r="G1265" s="7"/>
    </row>
    <row r="1266" spans="1:7" ht="15" thickBot="1">
      <c r="A1266" s="21">
        <v>1264</v>
      </c>
      <c r="B1266" s="21" t="s">
        <v>119</v>
      </c>
      <c r="C1266" s="44"/>
      <c r="D1266" s="44"/>
      <c r="E1266" s="45">
        <v>150000</v>
      </c>
      <c r="F1266" s="21" t="s">
        <v>2599</v>
      </c>
      <c r="G1266" s="7"/>
    </row>
    <row r="1267" spans="1:7" ht="15" thickBot="1">
      <c r="A1267" s="21">
        <v>1265</v>
      </c>
      <c r="B1267" s="21" t="s">
        <v>119</v>
      </c>
      <c r="C1267" s="44"/>
      <c r="D1267" s="44"/>
      <c r="E1267" s="45">
        <v>20000</v>
      </c>
      <c r="F1267" s="21" t="s">
        <v>2599</v>
      </c>
      <c r="G1267" s="7"/>
    </row>
    <row r="1268" spans="1:7" ht="15" thickBot="1">
      <c r="A1268" s="21">
        <v>1266</v>
      </c>
      <c r="B1268" s="21" t="s">
        <v>460</v>
      </c>
      <c r="C1268" s="44"/>
      <c r="D1268" s="44"/>
      <c r="E1268" s="45">
        <v>30000</v>
      </c>
      <c r="F1268" s="21" t="s">
        <v>2599</v>
      </c>
      <c r="G1268" s="7"/>
    </row>
    <row r="1269" spans="1:7" ht="15" thickBot="1">
      <c r="A1269" s="21">
        <v>1267</v>
      </c>
      <c r="B1269" s="21" t="s">
        <v>460</v>
      </c>
      <c r="C1269" s="44"/>
      <c r="D1269" s="44"/>
      <c r="E1269" s="45">
        <v>250000</v>
      </c>
      <c r="F1269" s="21" t="s">
        <v>2599</v>
      </c>
      <c r="G1269" s="7"/>
    </row>
    <row r="1270" spans="1:7" ht="15" thickBot="1">
      <c r="A1270" s="21">
        <v>1268</v>
      </c>
      <c r="B1270" s="21" t="s">
        <v>461</v>
      </c>
      <c r="C1270" s="44"/>
      <c r="D1270" s="44"/>
      <c r="E1270" s="45">
        <v>30000</v>
      </c>
      <c r="F1270" s="21" t="s">
        <v>2599</v>
      </c>
      <c r="G1270" s="7"/>
    </row>
    <row r="1271" spans="1:7" ht="15" thickBot="1">
      <c r="A1271" s="21">
        <v>1269</v>
      </c>
      <c r="B1271" s="21" t="s">
        <v>120</v>
      </c>
      <c r="C1271" s="44"/>
      <c r="D1271" s="44"/>
      <c r="E1271" s="45">
        <v>200000</v>
      </c>
      <c r="F1271" s="21" t="s">
        <v>2599</v>
      </c>
      <c r="G1271" s="7"/>
    </row>
    <row r="1272" spans="1:7" ht="15" thickBot="1">
      <c r="A1272" s="21">
        <v>1270</v>
      </c>
      <c r="B1272" s="21" t="s">
        <v>120</v>
      </c>
      <c r="C1272" s="44"/>
      <c r="D1272" s="44"/>
      <c r="E1272" s="45">
        <v>20000</v>
      </c>
      <c r="F1272" s="21" t="s">
        <v>2599</v>
      </c>
      <c r="G1272" s="7"/>
    </row>
    <row r="1273" spans="1:7" ht="15" thickBot="1">
      <c r="A1273" s="21">
        <v>1271</v>
      </c>
      <c r="B1273" s="21" t="s">
        <v>120</v>
      </c>
      <c r="C1273" s="44"/>
      <c r="D1273" s="44"/>
      <c r="E1273" s="45">
        <v>120000</v>
      </c>
      <c r="F1273" s="21" t="s">
        <v>2599</v>
      </c>
      <c r="G1273" s="7"/>
    </row>
    <row r="1274" spans="1:7" ht="15" thickBot="1">
      <c r="A1274" s="21">
        <v>1272</v>
      </c>
      <c r="B1274" s="21" t="s">
        <v>120</v>
      </c>
      <c r="C1274" s="44"/>
      <c r="D1274" s="44"/>
      <c r="E1274" s="45">
        <v>70000</v>
      </c>
      <c r="F1274" s="21" t="s">
        <v>2599</v>
      </c>
      <c r="G1274" s="7"/>
    </row>
    <row r="1275" spans="1:7" ht="15" thickBot="1">
      <c r="A1275" s="21">
        <v>1273</v>
      </c>
      <c r="B1275" s="21" t="s">
        <v>120</v>
      </c>
      <c r="C1275" s="44"/>
      <c r="D1275" s="44"/>
      <c r="E1275" s="45">
        <v>50000</v>
      </c>
      <c r="F1275" s="21" t="s">
        <v>2599</v>
      </c>
      <c r="G1275" s="7"/>
    </row>
    <row r="1276" spans="1:7" ht="15" thickBot="1">
      <c r="A1276" s="21">
        <v>1274</v>
      </c>
      <c r="B1276" s="21" t="s">
        <v>309</v>
      </c>
      <c r="C1276" s="44"/>
      <c r="D1276" s="44"/>
      <c r="E1276" s="45">
        <v>180000</v>
      </c>
      <c r="F1276" s="21" t="s">
        <v>2599</v>
      </c>
      <c r="G1276" s="7"/>
    </row>
    <row r="1277" spans="1:7" ht="15" thickBot="1">
      <c r="A1277" s="21">
        <v>1275</v>
      </c>
      <c r="B1277" s="21" t="s">
        <v>309</v>
      </c>
      <c r="C1277" s="44"/>
      <c r="D1277" s="44"/>
      <c r="E1277" s="45">
        <v>150000</v>
      </c>
      <c r="F1277" s="21" t="s">
        <v>2599</v>
      </c>
      <c r="G1277" s="7"/>
    </row>
    <row r="1278" spans="1:7" ht="15" thickBot="1">
      <c r="A1278" s="21">
        <v>1276</v>
      </c>
      <c r="B1278" s="21" t="s">
        <v>309</v>
      </c>
      <c r="C1278" s="44"/>
      <c r="D1278" s="44"/>
      <c r="E1278" s="45">
        <v>30000</v>
      </c>
      <c r="F1278" s="21" t="s">
        <v>2599</v>
      </c>
      <c r="G1278" s="7"/>
    </row>
    <row r="1279" spans="1:7" ht="15" thickBot="1">
      <c r="A1279" s="21">
        <v>1277</v>
      </c>
      <c r="B1279" s="21" t="s">
        <v>1282</v>
      </c>
      <c r="C1279" s="44"/>
      <c r="D1279" s="44"/>
      <c r="E1279" s="45">
        <v>90000</v>
      </c>
      <c r="F1279" s="21" t="s">
        <v>2599</v>
      </c>
      <c r="G1279" s="7"/>
    </row>
    <row r="1280" spans="1:7" ht="15" thickBot="1">
      <c r="A1280" s="21">
        <v>1278</v>
      </c>
      <c r="B1280" s="21" t="s">
        <v>1282</v>
      </c>
      <c r="C1280" s="44"/>
      <c r="D1280" s="44"/>
      <c r="E1280" s="45">
        <v>50000</v>
      </c>
      <c r="F1280" s="21" t="s">
        <v>2599</v>
      </c>
      <c r="G1280" s="7"/>
    </row>
    <row r="1281" spans="1:7" ht="15" thickBot="1">
      <c r="A1281" s="21">
        <v>1279</v>
      </c>
      <c r="B1281" s="21" t="s">
        <v>1282</v>
      </c>
      <c r="C1281" s="44"/>
      <c r="D1281" s="44"/>
      <c r="E1281" s="45">
        <v>8000</v>
      </c>
      <c r="F1281" s="21" t="s">
        <v>2599</v>
      </c>
      <c r="G1281" s="7"/>
    </row>
    <row r="1282" spans="1:7" ht="15" thickBot="1">
      <c r="A1282" s="21">
        <v>1280</v>
      </c>
      <c r="B1282" s="21" t="s">
        <v>464</v>
      </c>
      <c r="C1282" s="44"/>
      <c r="D1282" s="44"/>
      <c r="E1282" s="45">
        <v>90000</v>
      </c>
      <c r="F1282" s="21" t="s">
        <v>2599</v>
      </c>
      <c r="G1282" s="7"/>
    </row>
    <row r="1283" spans="1:7" ht="15" thickBot="1">
      <c r="A1283" s="21">
        <v>1281</v>
      </c>
      <c r="B1283" s="21" t="s">
        <v>464</v>
      </c>
      <c r="C1283" s="44"/>
      <c r="D1283" s="44"/>
      <c r="E1283" s="45">
        <v>50000</v>
      </c>
      <c r="F1283" s="21" t="s">
        <v>2599</v>
      </c>
      <c r="G1283" s="7"/>
    </row>
    <row r="1284" spans="1:7" ht="15" thickBot="1">
      <c r="A1284" s="21">
        <v>1282</v>
      </c>
      <c r="B1284" s="21" t="s">
        <v>310</v>
      </c>
      <c r="C1284" s="44"/>
      <c r="D1284" s="44"/>
      <c r="E1284" s="45">
        <v>30000</v>
      </c>
      <c r="F1284" s="21" t="s">
        <v>2599</v>
      </c>
      <c r="G1284" s="7"/>
    </row>
    <row r="1285" spans="1:7" ht="15" thickBot="1">
      <c r="A1285" s="21">
        <v>1283</v>
      </c>
      <c r="B1285" s="21" t="s">
        <v>310</v>
      </c>
      <c r="C1285" s="44"/>
      <c r="D1285" s="44"/>
      <c r="E1285" s="45">
        <v>20000</v>
      </c>
      <c r="F1285" s="21" t="s">
        <v>2599</v>
      </c>
      <c r="G1285" s="7"/>
    </row>
    <row r="1286" spans="1:7" ht="15" thickBot="1">
      <c r="A1286" s="21">
        <v>1284</v>
      </c>
      <c r="B1286" s="21" t="s">
        <v>310</v>
      </c>
      <c r="C1286" s="44"/>
      <c r="D1286" s="44"/>
      <c r="E1286" s="45">
        <v>15000</v>
      </c>
      <c r="F1286" s="21" t="s">
        <v>2599</v>
      </c>
      <c r="G1286" s="7"/>
    </row>
    <row r="1287" spans="1:7" ht="15" thickBot="1">
      <c r="A1287" s="21">
        <v>1285</v>
      </c>
      <c r="B1287" s="21" t="s">
        <v>465</v>
      </c>
      <c r="C1287" s="44"/>
      <c r="D1287" s="44"/>
      <c r="E1287" s="45">
        <v>20000</v>
      </c>
      <c r="F1287" s="21" t="s">
        <v>2599</v>
      </c>
      <c r="G1287" s="7"/>
    </row>
    <row r="1288" spans="1:7" ht="15" thickBot="1">
      <c r="A1288" s="21">
        <v>1286</v>
      </c>
      <c r="B1288" s="21" t="s">
        <v>92</v>
      </c>
      <c r="C1288" s="44"/>
      <c r="D1288" s="44"/>
      <c r="E1288" s="45">
        <v>66000</v>
      </c>
      <c r="F1288" s="21" t="s">
        <v>2599</v>
      </c>
      <c r="G1288" s="7"/>
    </row>
    <row r="1289" spans="1:7" ht="15" thickBot="1">
      <c r="A1289" s="21">
        <v>1287</v>
      </c>
      <c r="B1289" s="21" t="s">
        <v>92</v>
      </c>
      <c r="C1289" s="44"/>
      <c r="D1289" s="44"/>
      <c r="E1289" s="45">
        <v>16000</v>
      </c>
      <c r="F1289" s="21" t="s">
        <v>2599</v>
      </c>
      <c r="G1289" s="7"/>
    </row>
    <row r="1290" spans="1:7" ht="15" thickBot="1">
      <c r="A1290" s="21">
        <v>1288</v>
      </c>
      <c r="B1290" s="21" t="s">
        <v>466</v>
      </c>
      <c r="C1290" s="44"/>
      <c r="D1290" s="44"/>
      <c r="E1290" s="45">
        <v>12000</v>
      </c>
      <c r="F1290" s="21" t="s">
        <v>2599</v>
      </c>
      <c r="G1290" s="7"/>
    </row>
    <row r="1291" spans="1:7" ht="15" thickBot="1">
      <c r="A1291" s="21">
        <v>1289</v>
      </c>
      <c r="B1291" s="21" t="s">
        <v>466</v>
      </c>
      <c r="C1291" s="44"/>
      <c r="D1291" s="44"/>
      <c r="E1291" s="45">
        <v>40000</v>
      </c>
      <c r="F1291" s="21" t="s">
        <v>2599</v>
      </c>
      <c r="G1291" s="7"/>
    </row>
    <row r="1292" spans="1:7" ht="15" thickBot="1">
      <c r="A1292" s="21">
        <v>1290</v>
      </c>
      <c r="B1292" s="21" t="s">
        <v>311</v>
      </c>
      <c r="C1292" s="44"/>
      <c r="D1292" s="44"/>
      <c r="E1292" s="45">
        <v>30000</v>
      </c>
      <c r="F1292" s="21" t="s">
        <v>2599</v>
      </c>
      <c r="G1292" s="7"/>
    </row>
    <row r="1293" spans="1:7" ht="15" thickBot="1">
      <c r="A1293" s="21">
        <v>1291</v>
      </c>
      <c r="B1293" s="21" t="s">
        <v>311</v>
      </c>
      <c r="C1293" s="44"/>
      <c r="D1293" s="44"/>
      <c r="E1293" s="45">
        <v>18000</v>
      </c>
      <c r="F1293" s="21" t="s">
        <v>2599</v>
      </c>
      <c r="G1293" s="7"/>
    </row>
    <row r="1294" spans="1:7" ht="15" thickBot="1">
      <c r="A1294" s="21">
        <v>1292</v>
      </c>
      <c r="B1294" s="21" t="s">
        <v>312</v>
      </c>
      <c r="C1294" s="44"/>
      <c r="D1294" s="44"/>
      <c r="E1294" s="45">
        <v>85200</v>
      </c>
      <c r="F1294" s="21" t="s">
        <v>2599</v>
      </c>
      <c r="G1294" s="7"/>
    </row>
    <row r="1295" spans="1:7" ht="15" thickBot="1">
      <c r="A1295" s="21">
        <v>1293</v>
      </c>
      <c r="B1295" s="21" t="s">
        <v>468</v>
      </c>
      <c r="C1295" s="44"/>
      <c r="D1295" s="44"/>
      <c r="E1295" s="45">
        <v>50000</v>
      </c>
      <c r="F1295" s="21" t="s">
        <v>2599</v>
      </c>
      <c r="G1295" s="7"/>
    </row>
    <row r="1296" spans="1:7" ht="15" thickBot="1">
      <c r="A1296" s="21">
        <v>1294</v>
      </c>
      <c r="B1296" s="21" t="s">
        <v>469</v>
      </c>
      <c r="C1296" s="44"/>
      <c r="D1296" s="44"/>
      <c r="E1296" s="45">
        <v>20000</v>
      </c>
      <c r="F1296" s="21" t="s">
        <v>2599</v>
      </c>
      <c r="G1296" s="7"/>
    </row>
    <row r="1297" spans="1:7" ht="15" thickBot="1">
      <c r="A1297" s="21">
        <v>1295</v>
      </c>
      <c r="B1297" s="21" t="s">
        <v>469</v>
      </c>
      <c r="C1297" s="44"/>
      <c r="D1297" s="44"/>
      <c r="E1297" s="45">
        <v>28000</v>
      </c>
      <c r="F1297" s="21" t="s">
        <v>2599</v>
      </c>
      <c r="G1297" s="7"/>
    </row>
    <row r="1298" spans="1:7" ht="15" thickBot="1">
      <c r="A1298" s="21">
        <v>1296</v>
      </c>
      <c r="B1298" s="21" t="s">
        <v>469</v>
      </c>
      <c r="C1298" s="44"/>
      <c r="D1298" s="44"/>
      <c r="E1298" s="45">
        <v>30000</v>
      </c>
      <c r="F1298" s="21" t="s">
        <v>2599</v>
      </c>
      <c r="G1298" s="7"/>
    </row>
    <row r="1299" spans="1:7" ht="15" thickBot="1">
      <c r="A1299" s="21">
        <v>1297</v>
      </c>
      <c r="B1299" s="21" t="s">
        <v>469</v>
      </c>
      <c r="C1299" s="44"/>
      <c r="D1299" s="44"/>
      <c r="E1299" s="45">
        <v>6000</v>
      </c>
      <c r="F1299" s="21" t="s">
        <v>2599</v>
      </c>
      <c r="G1299" s="7"/>
    </row>
    <row r="1300" spans="1:7" ht="15" thickBot="1">
      <c r="A1300" s="21">
        <v>1298</v>
      </c>
      <c r="B1300" s="21" t="s">
        <v>314</v>
      </c>
      <c r="C1300" s="44"/>
      <c r="D1300" s="44"/>
      <c r="E1300" s="45">
        <v>150000</v>
      </c>
      <c r="F1300" s="21" t="s">
        <v>2599</v>
      </c>
      <c r="G1300" s="7"/>
    </row>
    <row r="1301" spans="1:7" ht="15" thickBot="1">
      <c r="A1301" s="21">
        <v>1299</v>
      </c>
      <c r="B1301" s="21" t="s">
        <v>471</v>
      </c>
      <c r="C1301" s="44"/>
      <c r="D1301" s="44"/>
      <c r="E1301" s="45">
        <v>120000</v>
      </c>
      <c r="F1301" s="21" t="s">
        <v>2599</v>
      </c>
      <c r="G1301" s="7"/>
    </row>
    <row r="1302" spans="1:7" ht="15" thickBot="1">
      <c r="A1302" s="21">
        <v>1300</v>
      </c>
      <c r="B1302" s="21" t="s">
        <v>471</v>
      </c>
      <c r="C1302" s="44"/>
      <c r="D1302" s="44"/>
      <c r="E1302" s="45">
        <v>75000</v>
      </c>
      <c r="F1302" s="21" t="s">
        <v>2600</v>
      </c>
      <c r="G1302" s="7"/>
    </row>
    <row r="1303" spans="1:7" ht="15" thickBot="1">
      <c r="A1303" s="21">
        <v>1301</v>
      </c>
      <c r="B1303" s="21" t="s">
        <v>473</v>
      </c>
      <c r="C1303" s="44"/>
      <c r="D1303" s="44"/>
      <c r="E1303" s="45">
        <v>135000</v>
      </c>
      <c r="F1303" s="21" t="s">
        <v>2601</v>
      </c>
      <c r="G1303" s="7"/>
    </row>
    <row r="1304" spans="1:7" ht="15" thickBot="1">
      <c r="A1304" s="21">
        <v>1302</v>
      </c>
      <c r="B1304" s="21" t="s">
        <v>473</v>
      </c>
      <c r="C1304" s="44"/>
      <c r="D1304" s="44"/>
      <c r="E1304" s="45">
        <v>30000</v>
      </c>
      <c r="F1304" s="21" t="s">
        <v>2601</v>
      </c>
      <c r="G1304" s="7"/>
    </row>
    <row r="1305" spans="1:7" ht="15" thickBot="1">
      <c r="A1305" s="21">
        <v>1303</v>
      </c>
      <c r="B1305" s="21" t="s">
        <v>316</v>
      </c>
      <c r="C1305" s="44"/>
      <c r="D1305" s="44"/>
      <c r="E1305" s="45">
        <v>30000</v>
      </c>
      <c r="F1305" s="21" t="s">
        <v>2601</v>
      </c>
      <c r="G1305" s="7"/>
    </row>
    <row r="1306" spans="1:7" ht="15" thickBot="1">
      <c r="A1306" s="21">
        <v>1304</v>
      </c>
      <c r="B1306" s="21" t="s">
        <v>316</v>
      </c>
      <c r="C1306" s="44"/>
      <c r="D1306" s="44"/>
      <c r="E1306" s="45">
        <v>20000</v>
      </c>
      <c r="F1306" s="21" t="s">
        <v>2601</v>
      </c>
      <c r="G1306" s="7"/>
    </row>
    <row r="1307" spans="1:7" ht="15" thickBot="1">
      <c r="A1307" s="21">
        <v>1305</v>
      </c>
      <c r="B1307" s="21" t="s">
        <v>2519</v>
      </c>
      <c r="C1307" s="44"/>
      <c r="D1307" s="44"/>
      <c r="E1307" s="45">
        <v>112510</v>
      </c>
      <c r="F1307" s="21" t="s">
        <v>2601</v>
      </c>
      <c r="G1307" s="7"/>
    </row>
    <row r="1308" spans="1:7" ht="15" thickBot="1">
      <c r="A1308" s="21">
        <v>1306</v>
      </c>
      <c r="B1308" s="21" t="s">
        <v>2519</v>
      </c>
      <c r="C1308" s="44"/>
      <c r="D1308" s="44"/>
      <c r="E1308" s="45">
        <v>90000</v>
      </c>
      <c r="F1308" s="21" t="s">
        <v>2601</v>
      </c>
      <c r="G1308" s="7"/>
    </row>
    <row r="1309" spans="1:7" ht="15" thickBot="1">
      <c r="A1309" s="21">
        <v>1307</v>
      </c>
      <c r="B1309" s="21" t="s">
        <v>2519</v>
      </c>
      <c r="C1309" s="44"/>
      <c r="D1309" s="44"/>
      <c r="E1309" s="45">
        <v>150000</v>
      </c>
      <c r="F1309" s="21" t="s">
        <v>2601</v>
      </c>
      <c r="G1309" s="7"/>
    </row>
    <row r="1310" spans="1:7" ht="15" thickBot="1">
      <c r="A1310" s="21">
        <v>1308</v>
      </c>
      <c r="B1310" s="21" t="s">
        <v>122</v>
      </c>
      <c r="C1310" s="44"/>
      <c r="D1310" s="44"/>
      <c r="E1310" s="45">
        <v>180000</v>
      </c>
      <c r="F1310" s="21" t="s">
        <v>2601</v>
      </c>
      <c r="G1310" s="7"/>
    </row>
    <row r="1311" spans="1:7" ht="15" thickBot="1">
      <c r="A1311" s="21">
        <v>1309</v>
      </c>
      <c r="B1311" s="21" t="s">
        <v>122</v>
      </c>
      <c r="C1311" s="44"/>
      <c r="D1311" s="44"/>
      <c r="E1311" s="45">
        <v>70000</v>
      </c>
      <c r="F1311" s="21" t="s">
        <v>2601</v>
      </c>
      <c r="G1311" s="7"/>
    </row>
    <row r="1312" spans="1:7" ht="86.25" thickBot="1">
      <c r="A1312" s="21">
        <v>1310</v>
      </c>
      <c r="B1312" s="21" t="s">
        <v>122</v>
      </c>
      <c r="C1312" s="44"/>
      <c r="D1312" s="44"/>
      <c r="E1312" s="169">
        <v>70000</v>
      </c>
      <c r="F1312" s="21" t="s">
        <v>2601</v>
      </c>
      <c r="G1312" s="7" t="s">
        <v>9009</v>
      </c>
    </row>
    <row r="1313" spans="1:7" ht="15" thickBot="1">
      <c r="A1313" s="21">
        <v>1311</v>
      </c>
      <c r="B1313" s="21" t="s">
        <v>122</v>
      </c>
      <c r="C1313" s="44"/>
      <c r="D1313" s="44"/>
      <c r="E1313" s="45">
        <v>150000</v>
      </c>
      <c r="F1313" s="21" t="s">
        <v>2601</v>
      </c>
      <c r="G1313" s="7"/>
    </row>
    <row r="1314" spans="1:7" ht="15" thickBot="1">
      <c r="A1314" s="21">
        <v>1312</v>
      </c>
      <c r="B1314" s="21" t="s">
        <v>122</v>
      </c>
      <c r="C1314" s="44"/>
      <c r="D1314" s="44"/>
      <c r="E1314" s="45">
        <v>30000</v>
      </c>
      <c r="F1314" s="21" t="s">
        <v>2601</v>
      </c>
      <c r="G1314" s="7"/>
    </row>
    <row r="1315" spans="1:7" ht="15" thickBot="1">
      <c r="A1315" s="21">
        <v>1313</v>
      </c>
      <c r="B1315" s="21" t="s">
        <v>716</v>
      </c>
      <c r="C1315" s="44"/>
      <c r="D1315" s="44"/>
      <c r="E1315" s="45">
        <v>250000</v>
      </c>
      <c r="F1315" s="21" t="s">
        <v>2601</v>
      </c>
      <c r="G1315" s="7"/>
    </row>
    <row r="1316" spans="1:7" ht="15" thickBot="1">
      <c r="A1316" s="21">
        <v>1314</v>
      </c>
      <c r="B1316" s="21" t="s">
        <v>317</v>
      </c>
      <c r="C1316" s="44"/>
      <c r="D1316" s="44"/>
      <c r="E1316" s="45">
        <v>120000</v>
      </c>
      <c r="F1316" s="21" t="s">
        <v>2601</v>
      </c>
      <c r="G1316" s="7"/>
    </row>
    <row r="1317" spans="1:7" ht="15" thickBot="1">
      <c r="A1317" s="21">
        <v>1315</v>
      </c>
      <c r="B1317" s="21" t="s">
        <v>317</v>
      </c>
      <c r="C1317" s="44"/>
      <c r="D1317" s="44"/>
      <c r="E1317" s="45">
        <v>20000</v>
      </c>
      <c r="F1317" s="21" t="s">
        <v>2601</v>
      </c>
      <c r="G1317" s="7"/>
    </row>
    <row r="1318" spans="1:7" ht="15" thickBot="1">
      <c r="A1318" s="21">
        <v>1316</v>
      </c>
      <c r="B1318" s="21" t="s">
        <v>317</v>
      </c>
      <c r="C1318" s="44"/>
      <c r="D1318" s="44"/>
      <c r="E1318" s="45">
        <v>8000</v>
      </c>
      <c r="F1318" s="21" t="s">
        <v>2601</v>
      </c>
      <c r="G1318" s="7"/>
    </row>
    <row r="1319" spans="1:7" ht="15" thickBot="1">
      <c r="A1319" s="21">
        <v>1317</v>
      </c>
      <c r="B1319" s="21" t="s">
        <v>318</v>
      </c>
      <c r="C1319" s="44"/>
      <c r="D1319" s="44"/>
      <c r="E1319" s="45">
        <v>8000</v>
      </c>
      <c r="F1319" s="21" t="s">
        <v>2601</v>
      </c>
      <c r="G1319" s="7"/>
    </row>
    <row r="1320" spans="1:7" ht="15" thickBot="1">
      <c r="A1320" s="21">
        <v>1318</v>
      </c>
      <c r="B1320" s="21" t="s">
        <v>318</v>
      </c>
      <c r="C1320" s="44"/>
      <c r="D1320" s="44"/>
      <c r="E1320" s="45">
        <v>90000</v>
      </c>
      <c r="F1320" s="21" t="s">
        <v>2601</v>
      </c>
      <c r="G1320" s="7"/>
    </row>
    <row r="1321" spans="1:7" ht="15" thickBot="1">
      <c r="A1321" s="21">
        <v>1319</v>
      </c>
      <c r="B1321" s="21" t="s">
        <v>318</v>
      </c>
      <c r="C1321" s="44"/>
      <c r="D1321" s="44"/>
      <c r="E1321" s="45">
        <v>90000</v>
      </c>
      <c r="F1321" s="21" t="s">
        <v>2601</v>
      </c>
      <c r="G1321" s="7"/>
    </row>
    <row r="1322" spans="1:7" ht="15" thickBot="1">
      <c r="A1322" s="21">
        <v>1320</v>
      </c>
      <c r="B1322" s="21" t="s">
        <v>318</v>
      </c>
      <c r="C1322" s="44"/>
      <c r="D1322" s="44"/>
      <c r="E1322" s="45">
        <v>30000</v>
      </c>
      <c r="F1322" s="21" t="s">
        <v>2601</v>
      </c>
      <c r="G1322" s="7"/>
    </row>
    <row r="1323" spans="1:7" ht="15" thickBot="1">
      <c r="A1323" s="21">
        <v>1321</v>
      </c>
      <c r="B1323" s="21" t="s">
        <v>479</v>
      </c>
      <c r="C1323" s="44"/>
      <c r="D1323" s="44"/>
      <c r="E1323" s="45">
        <v>50000</v>
      </c>
      <c r="F1323" s="21" t="s">
        <v>2601</v>
      </c>
      <c r="G1323" s="7"/>
    </row>
    <row r="1324" spans="1:7" ht="15" thickBot="1">
      <c r="A1324" s="21">
        <v>1322</v>
      </c>
      <c r="B1324" s="21" t="s">
        <v>479</v>
      </c>
      <c r="C1324" s="44"/>
      <c r="D1324" s="44"/>
      <c r="E1324" s="45">
        <v>20000</v>
      </c>
      <c r="F1324" s="21" t="s">
        <v>2601</v>
      </c>
      <c r="G1324" s="7"/>
    </row>
    <row r="1325" spans="1:7" ht="15" thickBot="1">
      <c r="A1325" s="21">
        <v>1323</v>
      </c>
      <c r="B1325" s="21" t="s">
        <v>480</v>
      </c>
      <c r="C1325" s="44"/>
      <c r="D1325" s="44"/>
      <c r="E1325" s="45">
        <v>50000</v>
      </c>
      <c r="F1325" s="21" t="s">
        <v>2601</v>
      </c>
      <c r="G1325" s="7"/>
    </row>
    <row r="1326" spans="1:7" ht="15" thickBot="1">
      <c r="A1326" s="21">
        <v>1324</v>
      </c>
      <c r="B1326" s="21" t="s">
        <v>480</v>
      </c>
      <c r="C1326" s="44"/>
      <c r="D1326" s="44"/>
      <c r="E1326" s="45">
        <v>20000</v>
      </c>
      <c r="F1326" s="21" t="s">
        <v>2601</v>
      </c>
      <c r="G1326" s="7"/>
    </row>
    <row r="1327" spans="1:7" ht="15" thickBot="1">
      <c r="A1327" s="21">
        <v>1325</v>
      </c>
      <c r="B1327" s="21" t="s">
        <v>480</v>
      </c>
      <c r="C1327" s="44"/>
      <c r="D1327" s="44"/>
      <c r="E1327" s="45">
        <v>66000</v>
      </c>
      <c r="F1327" s="21" t="s">
        <v>2601</v>
      </c>
      <c r="G1327" s="7"/>
    </row>
    <row r="1328" spans="1:7" ht="15" thickBot="1">
      <c r="A1328" s="21">
        <v>1326</v>
      </c>
      <c r="B1328" s="21" t="s">
        <v>192</v>
      </c>
      <c r="C1328" s="44"/>
      <c r="D1328" s="44"/>
      <c r="E1328" s="45">
        <v>16000</v>
      </c>
      <c r="F1328" s="21" t="s">
        <v>2601</v>
      </c>
      <c r="G1328" s="7"/>
    </row>
    <row r="1329" spans="1:7" ht="15" thickBot="1">
      <c r="A1329" s="21">
        <v>1327</v>
      </c>
      <c r="B1329" s="21" t="s">
        <v>192</v>
      </c>
      <c r="C1329" s="44"/>
      <c r="D1329" s="44"/>
      <c r="E1329" s="45">
        <v>40000</v>
      </c>
      <c r="F1329" s="21" t="s">
        <v>2601</v>
      </c>
      <c r="G1329" s="7"/>
    </row>
    <row r="1330" spans="1:7" ht="15" thickBot="1">
      <c r="A1330" s="21">
        <v>1328</v>
      </c>
      <c r="B1330" s="21" t="s">
        <v>192</v>
      </c>
      <c r="C1330" s="44"/>
      <c r="D1330" s="44"/>
      <c r="E1330" s="45">
        <v>16000</v>
      </c>
      <c r="F1330" s="21" t="s">
        <v>2601</v>
      </c>
      <c r="G1330" s="7"/>
    </row>
    <row r="1331" spans="1:7" ht="15" thickBot="1">
      <c r="A1331" s="21">
        <v>1329</v>
      </c>
      <c r="B1331" s="21" t="s">
        <v>9</v>
      </c>
      <c r="C1331" s="44"/>
      <c r="D1331" s="44"/>
      <c r="E1331" s="45">
        <v>15000</v>
      </c>
      <c r="F1331" s="21" t="s">
        <v>2601</v>
      </c>
      <c r="G1331" s="7"/>
    </row>
    <row r="1332" spans="1:7" ht="15" thickBot="1">
      <c r="A1332" s="21">
        <v>1330</v>
      </c>
      <c r="B1332" s="21" t="s">
        <v>9</v>
      </c>
      <c r="C1332" s="44"/>
      <c r="D1332" s="44"/>
      <c r="E1332" s="45">
        <v>50000</v>
      </c>
      <c r="F1332" s="21" t="s">
        <v>2601</v>
      </c>
      <c r="G1332" s="7"/>
    </row>
    <row r="1333" spans="1:7" ht="15" thickBot="1">
      <c r="A1333" s="21">
        <v>1331</v>
      </c>
      <c r="B1333" s="21" t="s">
        <v>817</v>
      </c>
      <c r="C1333" s="44"/>
      <c r="D1333" s="44"/>
      <c r="E1333" s="45">
        <v>115000</v>
      </c>
      <c r="F1333" s="21" t="s">
        <v>2601</v>
      </c>
      <c r="G1333" s="7"/>
    </row>
    <row r="1334" spans="1:7" ht="86.25" thickBot="1">
      <c r="A1334" s="21">
        <v>1332</v>
      </c>
      <c r="B1334" s="21" t="s">
        <v>817</v>
      </c>
      <c r="C1334" s="44"/>
      <c r="D1334" s="44"/>
      <c r="E1334" s="169">
        <v>15000</v>
      </c>
      <c r="F1334" s="21" t="s">
        <v>2601</v>
      </c>
      <c r="G1334" s="7" t="s">
        <v>9009</v>
      </c>
    </row>
    <row r="1335" spans="1:7" ht="15" thickBot="1">
      <c r="A1335" s="21">
        <v>1333</v>
      </c>
      <c r="B1335" s="21" t="s">
        <v>817</v>
      </c>
      <c r="C1335" s="44"/>
      <c r="D1335" s="44"/>
      <c r="E1335" s="169">
        <v>5000</v>
      </c>
      <c r="F1335" s="21" t="s">
        <v>2601</v>
      </c>
      <c r="G1335" s="7"/>
    </row>
    <row r="1336" spans="1:7" ht="15" thickBot="1">
      <c r="A1336" s="21">
        <v>1334</v>
      </c>
      <c r="B1336" s="21" t="s">
        <v>319</v>
      </c>
      <c r="C1336" s="44"/>
      <c r="D1336" s="44"/>
      <c r="E1336" s="45">
        <v>30000</v>
      </c>
      <c r="F1336" s="21" t="s">
        <v>2601</v>
      </c>
      <c r="G1336" s="7"/>
    </row>
    <row r="1337" spans="1:7" ht="15" thickBot="1">
      <c r="A1337" s="21">
        <v>1335</v>
      </c>
      <c r="B1337" s="21" t="s">
        <v>47</v>
      </c>
      <c r="C1337" s="44"/>
      <c r="D1337" s="44"/>
      <c r="E1337" s="45">
        <v>10000</v>
      </c>
      <c r="F1337" s="21" t="s">
        <v>2601</v>
      </c>
      <c r="G1337" s="7"/>
    </row>
    <row r="1338" spans="1:7" ht="15" thickBot="1">
      <c r="A1338" s="21">
        <v>1336</v>
      </c>
      <c r="B1338" s="21" t="s">
        <v>18</v>
      </c>
      <c r="C1338" s="44"/>
      <c r="D1338" s="44"/>
      <c r="E1338" s="45">
        <v>75000</v>
      </c>
      <c r="F1338" s="21" t="s">
        <v>2602</v>
      </c>
      <c r="G1338" s="7"/>
    </row>
    <row r="1339" spans="1:7" ht="15" thickBot="1">
      <c r="A1339" s="21">
        <v>1337</v>
      </c>
      <c r="B1339" s="21" t="s">
        <v>11</v>
      </c>
      <c r="C1339" s="44"/>
      <c r="D1339" s="44"/>
      <c r="E1339" s="45">
        <v>135000</v>
      </c>
      <c r="F1339" s="21" t="s">
        <v>2603</v>
      </c>
      <c r="G1339" s="7"/>
    </row>
    <row r="1340" spans="1:7" ht="15" thickBot="1">
      <c r="A1340" s="21">
        <v>1338</v>
      </c>
      <c r="B1340" s="21" t="s">
        <v>793</v>
      </c>
      <c r="C1340" s="44"/>
      <c r="D1340" s="44"/>
      <c r="E1340" s="45">
        <v>30000</v>
      </c>
      <c r="F1340" s="21" t="s">
        <v>2603</v>
      </c>
      <c r="G1340" s="7"/>
    </row>
    <row r="1341" spans="1:7" ht="15" thickBot="1">
      <c r="A1341" s="21">
        <v>1339</v>
      </c>
      <c r="B1341" s="21" t="s">
        <v>793</v>
      </c>
      <c r="C1341" s="44"/>
      <c r="D1341" s="44"/>
      <c r="E1341" s="45">
        <v>90000</v>
      </c>
      <c r="F1341" s="21" t="s">
        <v>2603</v>
      </c>
      <c r="G1341" s="7"/>
    </row>
    <row r="1342" spans="1:7" ht="15" thickBot="1">
      <c r="A1342" s="21">
        <v>1340</v>
      </c>
      <c r="B1342" s="21" t="s">
        <v>126</v>
      </c>
      <c r="C1342" s="44"/>
      <c r="D1342" s="44"/>
      <c r="E1342" s="45">
        <v>150000</v>
      </c>
      <c r="F1342" s="21" t="s">
        <v>2603</v>
      </c>
      <c r="G1342" s="7"/>
    </row>
    <row r="1343" spans="1:7" ht="15" thickBot="1">
      <c r="A1343" s="21">
        <v>1341</v>
      </c>
      <c r="B1343" s="21" t="s">
        <v>126</v>
      </c>
      <c r="C1343" s="44"/>
      <c r="D1343" s="44"/>
      <c r="E1343" s="45">
        <v>120000</v>
      </c>
      <c r="F1343" s="21" t="s">
        <v>2603</v>
      </c>
      <c r="G1343" s="7"/>
    </row>
    <row r="1344" spans="1:7" ht="15" thickBot="1">
      <c r="A1344" s="21">
        <v>1342</v>
      </c>
      <c r="B1344" s="21" t="s">
        <v>126</v>
      </c>
      <c r="C1344" s="44"/>
      <c r="D1344" s="44"/>
      <c r="E1344" s="45">
        <v>180000</v>
      </c>
      <c r="F1344" s="21" t="s">
        <v>2603</v>
      </c>
      <c r="G1344" s="7"/>
    </row>
    <row r="1345" spans="1:7" ht="15" thickBot="1">
      <c r="A1345" s="21">
        <v>1343</v>
      </c>
      <c r="B1345" s="21" t="s">
        <v>821</v>
      </c>
      <c r="C1345" s="44"/>
      <c r="D1345" s="44"/>
      <c r="E1345" s="45">
        <v>150000</v>
      </c>
      <c r="F1345" s="21" t="s">
        <v>2603</v>
      </c>
      <c r="G1345" s="7"/>
    </row>
    <row r="1346" spans="1:7" ht="15" thickBot="1">
      <c r="A1346" s="21">
        <v>1344</v>
      </c>
      <c r="B1346" s="21" t="s">
        <v>484</v>
      </c>
      <c r="C1346" s="44"/>
      <c r="D1346" s="44"/>
      <c r="E1346" s="45">
        <v>70000</v>
      </c>
      <c r="F1346" s="21" t="s">
        <v>2603</v>
      </c>
      <c r="G1346" s="7"/>
    </row>
    <row r="1347" spans="1:7" ht="15" thickBot="1">
      <c r="A1347" s="21">
        <v>1345</v>
      </c>
      <c r="B1347" s="21" t="s">
        <v>485</v>
      </c>
      <c r="C1347" s="44"/>
      <c r="D1347" s="44"/>
      <c r="E1347" s="45">
        <v>70000</v>
      </c>
      <c r="F1347" s="21" t="s">
        <v>2603</v>
      </c>
      <c r="G1347" s="7"/>
    </row>
    <row r="1348" spans="1:7" ht="15" thickBot="1">
      <c r="A1348" s="21">
        <v>1346</v>
      </c>
      <c r="B1348" s="21" t="s">
        <v>485</v>
      </c>
      <c r="C1348" s="44"/>
      <c r="D1348" s="44"/>
      <c r="E1348" s="45">
        <v>30000</v>
      </c>
      <c r="F1348" s="21" t="s">
        <v>2603</v>
      </c>
      <c r="G1348" s="7"/>
    </row>
    <row r="1349" spans="1:7" ht="15" thickBot="1">
      <c r="A1349" s="21">
        <v>1347</v>
      </c>
      <c r="B1349" s="21" t="s">
        <v>485</v>
      </c>
      <c r="C1349" s="44"/>
      <c r="D1349" s="44"/>
      <c r="E1349" s="45">
        <v>20000</v>
      </c>
      <c r="F1349" s="21" t="s">
        <v>2603</v>
      </c>
      <c r="G1349" s="7"/>
    </row>
    <row r="1350" spans="1:7" ht="15" thickBot="1">
      <c r="A1350" s="21">
        <v>1348</v>
      </c>
      <c r="B1350" s="21" t="s">
        <v>485</v>
      </c>
      <c r="C1350" s="44"/>
      <c r="D1350" s="44"/>
      <c r="E1350" s="45">
        <v>150000</v>
      </c>
      <c r="F1350" s="21" t="s">
        <v>2603</v>
      </c>
      <c r="G1350" s="7"/>
    </row>
    <row r="1351" spans="1:7" ht="15" thickBot="1">
      <c r="A1351" s="21">
        <v>1349</v>
      </c>
      <c r="B1351" s="21" t="s">
        <v>486</v>
      </c>
      <c r="C1351" s="44"/>
      <c r="D1351" s="44"/>
      <c r="E1351" s="45">
        <v>8000</v>
      </c>
      <c r="F1351" s="21" t="s">
        <v>2603</v>
      </c>
      <c r="G1351" s="7"/>
    </row>
    <row r="1352" spans="1:7" ht="15" thickBot="1">
      <c r="A1352" s="21">
        <v>1350</v>
      </c>
      <c r="B1352" s="21" t="s">
        <v>321</v>
      </c>
      <c r="C1352" s="44"/>
      <c r="D1352" s="44"/>
      <c r="E1352" s="45">
        <v>90000</v>
      </c>
      <c r="F1352" s="21" t="s">
        <v>2603</v>
      </c>
      <c r="G1352" s="7"/>
    </row>
    <row r="1353" spans="1:7" ht="15" thickBot="1">
      <c r="A1353" s="21">
        <v>1351</v>
      </c>
      <c r="B1353" s="21" t="s">
        <v>321</v>
      </c>
      <c r="C1353" s="44"/>
      <c r="D1353" s="44"/>
      <c r="E1353" s="45">
        <v>90000</v>
      </c>
      <c r="F1353" s="21" t="s">
        <v>2603</v>
      </c>
      <c r="G1353" s="7"/>
    </row>
    <row r="1354" spans="1:7" ht="15" thickBot="1">
      <c r="A1354" s="21">
        <v>1352</v>
      </c>
      <c r="B1354" s="21" t="s">
        <v>49</v>
      </c>
      <c r="C1354" s="44"/>
      <c r="D1354" s="44"/>
      <c r="E1354" s="45">
        <v>45000</v>
      </c>
      <c r="F1354" s="21" t="s">
        <v>2603</v>
      </c>
      <c r="G1354" s="7"/>
    </row>
    <row r="1355" spans="1:7" ht="15" thickBot="1">
      <c r="A1355" s="21">
        <v>1353</v>
      </c>
      <c r="B1355" s="21" t="s">
        <v>49</v>
      </c>
      <c r="C1355" s="44"/>
      <c r="D1355" s="44"/>
      <c r="E1355" s="45">
        <v>50000</v>
      </c>
      <c r="F1355" s="21" t="s">
        <v>2603</v>
      </c>
      <c r="G1355" s="7"/>
    </row>
    <row r="1356" spans="1:7" ht="15" thickBot="1">
      <c r="A1356" s="21">
        <v>1354</v>
      </c>
      <c r="B1356" s="21" t="s">
        <v>49</v>
      </c>
      <c r="C1356" s="44"/>
      <c r="D1356" s="44"/>
      <c r="E1356" s="45">
        <v>8000</v>
      </c>
      <c r="F1356" s="21" t="s">
        <v>2603</v>
      </c>
      <c r="G1356" s="7"/>
    </row>
    <row r="1357" spans="1:7" ht="15" thickBot="1">
      <c r="A1357" s="21">
        <v>1355</v>
      </c>
      <c r="B1357" s="21" t="s">
        <v>49</v>
      </c>
      <c r="C1357" s="44"/>
      <c r="D1357" s="44"/>
      <c r="E1357" s="45">
        <v>50000</v>
      </c>
      <c r="F1357" s="21" t="s">
        <v>2603</v>
      </c>
      <c r="G1357" s="7"/>
    </row>
    <row r="1358" spans="1:7" ht="15" thickBot="1">
      <c r="A1358" s="21">
        <v>1356</v>
      </c>
      <c r="B1358" s="21" t="s">
        <v>487</v>
      </c>
      <c r="C1358" s="44"/>
      <c r="D1358" s="44"/>
      <c r="E1358" s="45">
        <v>66000</v>
      </c>
      <c r="F1358" s="21" t="s">
        <v>2603</v>
      </c>
      <c r="G1358" s="7"/>
    </row>
    <row r="1359" spans="1:7" ht="15" thickBot="1">
      <c r="A1359" s="21">
        <v>1357</v>
      </c>
      <c r="B1359" s="21" t="s">
        <v>322</v>
      </c>
      <c r="C1359" s="44"/>
      <c r="D1359" s="44"/>
      <c r="E1359" s="45">
        <v>12000</v>
      </c>
      <c r="F1359" s="21" t="s">
        <v>2603</v>
      </c>
      <c r="G1359" s="7"/>
    </row>
    <row r="1360" spans="1:7" ht="15" thickBot="1">
      <c r="A1360" s="21">
        <v>1358</v>
      </c>
      <c r="B1360" s="21" t="s">
        <v>322</v>
      </c>
      <c r="C1360" s="44"/>
      <c r="D1360" s="44"/>
      <c r="E1360" s="45">
        <v>16000</v>
      </c>
      <c r="F1360" s="21" t="s">
        <v>2603</v>
      </c>
      <c r="G1360" s="7"/>
    </row>
    <row r="1361" spans="1:7" ht="15" thickBot="1">
      <c r="A1361" s="21">
        <v>1359</v>
      </c>
      <c r="B1361" s="21" t="s">
        <v>322</v>
      </c>
      <c r="C1361" s="44"/>
      <c r="D1361" s="44"/>
      <c r="E1361" s="45">
        <v>40000</v>
      </c>
      <c r="F1361" s="21" t="s">
        <v>2603</v>
      </c>
      <c r="G1361" s="7"/>
    </row>
    <row r="1362" spans="1:7" ht="15" thickBot="1">
      <c r="A1362" s="21">
        <v>1360</v>
      </c>
      <c r="B1362" s="21" t="s">
        <v>488</v>
      </c>
      <c r="C1362" s="44"/>
      <c r="D1362" s="44"/>
      <c r="E1362" s="45">
        <v>18000</v>
      </c>
      <c r="F1362" s="21" t="s">
        <v>2603</v>
      </c>
      <c r="G1362" s="7"/>
    </row>
    <row r="1363" spans="1:7" ht="15" thickBot="1">
      <c r="A1363" s="21">
        <v>1361</v>
      </c>
      <c r="B1363" s="21" t="s">
        <v>323</v>
      </c>
      <c r="C1363" s="44"/>
      <c r="D1363" s="44"/>
      <c r="E1363" s="45">
        <v>120000</v>
      </c>
      <c r="F1363" s="21" t="s">
        <v>2603</v>
      </c>
      <c r="G1363" s="7"/>
    </row>
    <row r="1364" spans="1:7" ht="15" thickBot="1">
      <c r="A1364" s="21">
        <v>1362</v>
      </c>
      <c r="B1364" s="21" t="s">
        <v>50</v>
      </c>
      <c r="C1364" s="44"/>
      <c r="D1364" s="44"/>
      <c r="E1364" s="45">
        <v>12000</v>
      </c>
      <c r="F1364" s="21" t="s">
        <v>2603</v>
      </c>
      <c r="G1364" s="7"/>
    </row>
    <row r="1365" spans="1:7" ht="15" thickBot="1">
      <c r="A1365" s="21">
        <v>1363</v>
      </c>
      <c r="B1365" s="21" t="s">
        <v>490</v>
      </c>
      <c r="C1365" s="44"/>
      <c r="D1365" s="44"/>
      <c r="E1365" s="45">
        <v>135000</v>
      </c>
      <c r="F1365" s="21" t="s">
        <v>2603</v>
      </c>
      <c r="G1365" s="7"/>
    </row>
    <row r="1366" spans="1:7" ht="15" thickBot="1">
      <c r="A1366" s="21">
        <v>1364</v>
      </c>
      <c r="B1366" s="21" t="s">
        <v>490</v>
      </c>
      <c r="C1366" s="44"/>
      <c r="D1366" s="44"/>
      <c r="E1366" s="45">
        <v>30000</v>
      </c>
      <c r="F1366" s="21" t="s">
        <v>2603</v>
      </c>
      <c r="G1366" s="7"/>
    </row>
    <row r="1367" spans="1:7" ht="15" thickBot="1">
      <c r="A1367" s="21">
        <v>1365</v>
      </c>
      <c r="B1367" s="21" t="s">
        <v>2520</v>
      </c>
      <c r="C1367" s="44"/>
      <c r="D1367" s="44"/>
      <c r="E1367" s="45">
        <v>90000</v>
      </c>
      <c r="F1367" s="21" t="s">
        <v>2603</v>
      </c>
      <c r="G1367" s="7"/>
    </row>
    <row r="1368" spans="1:7" ht="15" thickBot="1">
      <c r="A1368" s="21">
        <v>1366</v>
      </c>
      <c r="B1368" s="21" t="s">
        <v>2520</v>
      </c>
      <c r="C1368" s="44"/>
      <c r="D1368" s="44"/>
      <c r="E1368" s="45">
        <v>75000</v>
      </c>
      <c r="F1368" s="21" t="s">
        <v>2603</v>
      </c>
      <c r="G1368" s="7"/>
    </row>
    <row r="1369" spans="1:7" ht="15" thickBot="1">
      <c r="A1369" s="21">
        <v>1367</v>
      </c>
      <c r="B1369" s="21" t="s">
        <v>493</v>
      </c>
      <c r="C1369" s="44"/>
      <c r="D1369" s="44"/>
      <c r="E1369" s="45">
        <v>150000</v>
      </c>
      <c r="F1369" s="21" t="s">
        <v>2603</v>
      </c>
      <c r="G1369" s="7"/>
    </row>
    <row r="1370" spans="1:7" ht="15" thickBot="1">
      <c r="A1370" s="21">
        <v>1368</v>
      </c>
      <c r="B1370" s="21" t="s">
        <v>494</v>
      </c>
      <c r="C1370" s="44"/>
      <c r="D1370" s="44"/>
      <c r="E1370" s="45">
        <v>120000</v>
      </c>
      <c r="F1370" s="21" t="s">
        <v>2603</v>
      </c>
      <c r="G1370" s="7"/>
    </row>
    <row r="1371" spans="1:7" ht="15" thickBot="1">
      <c r="A1371" s="21">
        <v>1369</v>
      </c>
      <c r="B1371" s="21" t="s">
        <v>495</v>
      </c>
      <c r="C1371" s="44"/>
      <c r="D1371" s="44"/>
      <c r="E1371" s="45">
        <v>180000</v>
      </c>
      <c r="F1371" s="21" t="s">
        <v>2603</v>
      </c>
      <c r="G1371" s="7"/>
    </row>
    <row r="1372" spans="1:7" ht="15" thickBot="1">
      <c r="A1372" s="21">
        <v>1370</v>
      </c>
      <c r="B1372" s="21" t="s">
        <v>52</v>
      </c>
      <c r="C1372" s="44"/>
      <c r="D1372" s="44"/>
      <c r="E1372" s="45">
        <v>20000</v>
      </c>
      <c r="F1372" s="21" t="s">
        <v>2604</v>
      </c>
      <c r="G1372" s="7"/>
    </row>
    <row r="1373" spans="1:7" ht="15" thickBot="1">
      <c r="A1373" s="21">
        <v>1371</v>
      </c>
      <c r="B1373" s="21" t="s">
        <v>53</v>
      </c>
      <c r="C1373" s="44"/>
      <c r="D1373" s="44"/>
      <c r="E1373" s="45">
        <v>181618</v>
      </c>
      <c r="F1373" s="21" t="s">
        <v>2606</v>
      </c>
      <c r="G1373" s="7"/>
    </row>
    <row r="1374" spans="1:7" ht="15" thickBot="1">
      <c r="A1374" s="21">
        <v>1372</v>
      </c>
      <c r="B1374" s="21" t="s">
        <v>205</v>
      </c>
      <c r="C1374" s="44"/>
      <c r="D1374" s="44"/>
      <c r="E1374" s="45">
        <v>32130</v>
      </c>
      <c r="F1374" s="21" t="s">
        <v>2606</v>
      </c>
      <c r="G1374" s="7"/>
    </row>
    <row r="1375" spans="1:7" ht="15" thickBot="1">
      <c r="A1375" s="21">
        <v>1373</v>
      </c>
      <c r="B1375" s="21" t="s">
        <v>205</v>
      </c>
      <c r="C1375" s="44"/>
      <c r="D1375" s="44"/>
      <c r="E1375" s="45">
        <v>76000</v>
      </c>
      <c r="F1375" s="21" t="s">
        <v>2606</v>
      </c>
      <c r="G1375" s="7"/>
    </row>
    <row r="1376" spans="1:7" ht="15" thickBot="1">
      <c r="A1376" s="21">
        <v>1374</v>
      </c>
      <c r="B1376" s="21" t="s">
        <v>205</v>
      </c>
      <c r="C1376" s="44"/>
      <c r="D1376" s="44"/>
      <c r="E1376" s="45">
        <v>11480</v>
      </c>
      <c r="F1376" s="21" t="s">
        <v>2606</v>
      </c>
      <c r="G1376" s="7"/>
    </row>
    <row r="1377" spans="1:7" ht="15" thickBot="1">
      <c r="A1377" s="21">
        <v>1375</v>
      </c>
      <c r="B1377" s="21" t="s">
        <v>55</v>
      </c>
      <c r="C1377" s="44"/>
      <c r="D1377" s="44"/>
      <c r="E1377" s="45">
        <v>90000</v>
      </c>
      <c r="F1377" s="21" t="s">
        <v>2606</v>
      </c>
      <c r="G1377" s="7"/>
    </row>
    <row r="1378" spans="1:7" ht="15" thickBot="1">
      <c r="A1378" s="21">
        <v>1376</v>
      </c>
      <c r="B1378" s="21" t="s">
        <v>55</v>
      </c>
      <c r="C1378" s="44"/>
      <c r="D1378" s="44"/>
      <c r="E1378" s="45">
        <v>8000</v>
      </c>
      <c r="F1378" s="21" t="s">
        <v>2606</v>
      </c>
      <c r="G1378" s="7"/>
    </row>
    <row r="1379" spans="1:7" ht="15" thickBot="1">
      <c r="A1379" s="21">
        <v>1377</v>
      </c>
      <c r="B1379" s="21" t="s">
        <v>499</v>
      </c>
      <c r="C1379" s="44"/>
      <c r="D1379" s="44"/>
      <c r="E1379" s="45">
        <v>90000</v>
      </c>
      <c r="F1379" s="21" t="s">
        <v>2606</v>
      </c>
      <c r="G1379" s="7"/>
    </row>
    <row r="1380" spans="1:7" ht="15" thickBot="1">
      <c r="A1380" s="21">
        <v>1378</v>
      </c>
      <c r="B1380" s="21" t="s">
        <v>499</v>
      </c>
      <c r="C1380" s="44"/>
      <c r="D1380" s="44"/>
      <c r="E1380" s="45">
        <v>45000</v>
      </c>
      <c r="F1380" s="21" t="s">
        <v>2606</v>
      </c>
      <c r="G1380" s="7"/>
    </row>
    <row r="1381" spans="1:7" ht="15" thickBot="1">
      <c r="A1381" s="21">
        <v>1379</v>
      </c>
      <c r="B1381" s="21" t="s">
        <v>499</v>
      </c>
      <c r="C1381" s="44"/>
      <c r="D1381" s="44"/>
      <c r="E1381" s="45">
        <v>18000</v>
      </c>
      <c r="F1381" s="21" t="s">
        <v>2606</v>
      </c>
      <c r="G1381" s="7"/>
    </row>
    <row r="1382" spans="1:7" ht="15" thickBot="1">
      <c r="A1382" s="21">
        <v>1380</v>
      </c>
      <c r="B1382" s="21" t="s">
        <v>179</v>
      </c>
      <c r="C1382" s="44"/>
      <c r="D1382" s="44"/>
      <c r="E1382" s="45">
        <v>150000</v>
      </c>
      <c r="F1382" s="21" t="s">
        <v>2606</v>
      </c>
      <c r="G1382" s="7"/>
    </row>
    <row r="1383" spans="1:7" ht="15" thickBot="1">
      <c r="A1383" s="21">
        <v>1381</v>
      </c>
      <c r="B1383" s="21" t="s">
        <v>179</v>
      </c>
      <c r="C1383" s="44"/>
      <c r="D1383" s="44"/>
      <c r="E1383" s="45">
        <v>66000</v>
      </c>
      <c r="F1383" s="21" t="s">
        <v>2606</v>
      </c>
      <c r="G1383" s="7"/>
    </row>
    <row r="1384" spans="1:7" ht="15" thickBot="1">
      <c r="A1384" s="21">
        <v>1382</v>
      </c>
      <c r="B1384" s="21" t="s">
        <v>179</v>
      </c>
      <c r="C1384" s="44"/>
      <c r="D1384" s="44"/>
      <c r="E1384" s="45">
        <v>12000</v>
      </c>
      <c r="F1384" s="21" t="s">
        <v>2606</v>
      </c>
      <c r="G1384" s="7"/>
    </row>
    <row r="1385" spans="1:7" ht="15" thickBot="1">
      <c r="A1385" s="21">
        <v>1383</v>
      </c>
      <c r="B1385" s="21" t="s">
        <v>179</v>
      </c>
      <c r="C1385" s="44"/>
      <c r="D1385" s="44"/>
      <c r="E1385" s="45">
        <v>70000</v>
      </c>
      <c r="F1385" s="21" t="s">
        <v>2606</v>
      </c>
      <c r="G1385" s="7"/>
    </row>
    <row r="1386" spans="1:7" ht="15" thickBot="1">
      <c r="A1386" s="21">
        <v>1384</v>
      </c>
      <c r="B1386" s="21" t="s">
        <v>179</v>
      </c>
      <c r="C1386" s="44"/>
      <c r="D1386" s="44"/>
      <c r="E1386" s="45">
        <v>50000</v>
      </c>
      <c r="F1386" s="21" t="s">
        <v>2606</v>
      </c>
      <c r="G1386" s="7"/>
    </row>
    <row r="1387" spans="1:7" ht="15" thickBot="1">
      <c r="A1387" s="21">
        <v>1385</v>
      </c>
      <c r="B1387" s="21" t="s">
        <v>179</v>
      </c>
      <c r="C1387" s="44"/>
      <c r="D1387" s="44"/>
      <c r="E1387" s="45">
        <v>30000</v>
      </c>
      <c r="F1387" s="21" t="s">
        <v>2606</v>
      </c>
      <c r="G1387" s="7"/>
    </row>
    <row r="1388" spans="1:7" ht="15" thickBot="1">
      <c r="A1388" s="21">
        <v>1386</v>
      </c>
      <c r="B1388" s="21" t="s">
        <v>57</v>
      </c>
      <c r="C1388" s="44"/>
      <c r="D1388" s="44"/>
      <c r="E1388" s="45">
        <v>120000</v>
      </c>
      <c r="F1388" s="21" t="s">
        <v>2606</v>
      </c>
      <c r="G1388" s="7"/>
    </row>
    <row r="1389" spans="1:7" ht="15" thickBot="1">
      <c r="A1389" s="21">
        <v>1387</v>
      </c>
      <c r="B1389" s="21" t="s">
        <v>57</v>
      </c>
      <c r="C1389" s="44"/>
      <c r="D1389" s="44"/>
      <c r="E1389" s="45">
        <v>135000</v>
      </c>
      <c r="F1389" s="21" t="s">
        <v>2606</v>
      </c>
      <c r="G1389" s="7"/>
    </row>
    <row r="1390" spans="1:7" ht="15" thickBot="1">
      <c r="A1390" s="21">
        <v>1388</v>
      </c>
      <c r="B1390" s="21" t="s">
        <v>57</v>
      </c>
      <c r="C1390" s="44"/>
      <c r="D1390" s="44"/>
      <c r="E1390" s="45">
        <v>20000</v>
      </c>
      <c r="F1390" s="21" t="s">
        <v>2606</v>
      </c>
      <c r="G1390" s="7"/>
    </row>
    <row r="1391" spans="1:7" ht="15" thickBot="1">
      <c r="A1391" s="21">
        <v>1389</v>
      </c>
      <c r="B1391" s="21" t="s">
        <v>324</v>
      </c>
      <c r="C1391" s="44"/>
      <c r="D1391" s="44"/>
      <c r="E1391" s="45">
        <v>30000</v>
      </c>
      <c r="F1391" s="21" t="s">
        <v>2606</v>
      </c>
      <c r="G1391" s="7"/>
    </row>
    <row r="1392" spans="1:7" ht="15" thickBot="1">
      <c r="A1392" s="21">
        <v>1390</v>
      </c>
      <c r="B1392" s="21" t="s">
        <v>502</v>
      </c>
      <c r="C1392" s="44"/>
      <c r="D1392" s="44"/>
      <c r="E1392" s="45">
        <v>75000</v>
      </c>
      <c r="F1392" s="21" t="s">
        <v>2606</v>
      </c>
      <c r="G1392" s="7"/>
    </row>
    <row r="1393" spans="1:7" ht="15" thickBot="1">
      <c r="A1393" s="21">
        <v>1391</v>
      </c>
      <c r="B1393" s="21" t="s">
        <v>503</v>
      </c>
      <c r="C1393" s="44"/>
      <c r="D1393" s="44"/>
      <c r="E1393" s="45">
        <v>20000</v>
      </c>
      <c r="F1393" s="21" t="s">
        <v>2606</v>
      </c>
      <c r="G1393" s="7"/>
    </row>
    <row r="1394" spans="1:7" ht="15" thickBot="1">
      <c r="A1394" s="21">
        <v>1392</v>
      </c>
      <c r="B1394" s="21" t="s">
        <v>503</v>
      </c>
      <c r="C1394" s="44"/>
      <c r="D1394" s="44"/>
      <c r="E1394" s="45">
        <v>137400</v>
      </c>
      <c r="F1394" s="21" t="s">
        <v>2606</v>
      </c>
      <c r="G1394" s="7"/>
    </row>
    <row r="1395" spans="1:7" ht="15" thickBot="1">
      <c r="A1395" s="21">
        <v>1393</v>
      </c>
      <c r="B1395" s="21" t="s">
        <v>503</v>
      </c>
      <c r="C1395" s="44"/>
      <c r="D1395" s="44"/>
      <c r="E1395" s="45">
        <v>150000</v>
      </c>
      <c r="F1395" s="21" t="s">
        <v>2606</v>
      </c>
      <c r="G1395" s="7"/>
    </row>
    <row r="1396" spans="1:7" ht="15" thickBot="1">
      <c r="A1396" s="21">
        <v>1394</v>
      </c>
      <c r="B1396" s="21" t="s">
        <v>859</v>
      </c>
      <c r="C1396" s="44"/>
      <c r="D1396" s="44"/>
      <c r="E1396" s="45">
        <v>90000</v>
      </c>
      <c r="F1396" s="21" t="s">
        <v>2606</v>
      </c>
      <c r="G1396" s="7"/>
    </row>
    <row r="1397" spans="1:7" ht="15" thickBot="1">
      <c r="A1397" s="21">
        <v>1395</v>
      </c>
      <c r="B1397" s="21" t="s">
        <v>129</v>
      </c>
      <c r="C1397" s="44"/>
      <c r="D1397" s="44"/>
      <c r="E1397" s="45">
        <v>150000</v>
      </c>
      <c r="F1397" s="21" t="s">
        <v>2606</v>
      </c>
      <c r="G1397" s="7"/>
    </row>
    <row r="1398" spans="1:7" ht="15" thickBot="1">
      <c r="A1398" s="21">
        <v>1396</v>
      </c>
      <c r="B1398" s="21" t="s">
        <v>129</v>
      </c>
      <c r="C1398" s="44"/>
      <c r="D1398" s="44"/>
      <c r="E1398" s="45">
        <v>120000</v>
      </c>
      <c r="F1398" s="21" t="s">
        <v>2606</v>
      </c>
      <c r="G1398" s="7"/>
    </row>
    <row r="1399" spans="1:7" ht="15" thickBot="1">
      <c r="A1399" s="21">
        <v>1397</v>
      </c>
      <c r="B1399" s="21" t="s">
        <v>129</v>
      </c>
      <c r="C1399" s="44"/>
      <c r="D1399" s="44"/>
      <c r="E1399" s="45">
        <v>20000</v>
      </c>
      <c r="F1399" s="21" t="s">
        <v>2606</v>
      </c>
      <c r="G1399" s="7"/>
    </row>
    <row r="1400" spans="1:7" ht="86.25" thickBot="1">
      <c r="A1400" s="21">
        <v>1398</v>
      </c>
      <c r="B1400" s="21" t="s">
        <v>2605</v>
      </c>
      <c r="C1400" s="44"/>
      <c r="D1400" s="44"/>
      <c r="E1400" s="169">
        <v>180000</v>
      </c>
      <c r="F1400" s="21" t="s">
        <v>2606</v>
      </c>
      <c r="G1400" s="7" t="s">
        <v>9009</v>
      </c>
    </row>
    <row r="1401" spans="1:7" ht="15" thickBot="1">
      <c r="A1401" s="21">
        <v>1399</v>
      </c>
      <c r="B1401" s="21" t="s">
        <v>325</v>
      </c>
      <c r="C1401" s="44"/>
      <c r="D1401" s="44"/>
      <c r="E1401" s="45">
        <v>150000</v>
      </c>
      <c r="F1401" s="21" t="s">
        <v>2606</v>
      </c>
      <c r="G1401" s="7"/>
    </row>
    <row r="1402" spans="1:7" ht="15" thickBot="1">
      <c r="A1402" s="21">
        <v>1400</v>
      </c>
      <c r="B1402" s="21" t="s">
        <v>505</v>
      </c>
      <c r="C1402" s="44"/>
      <c r="D1402" s="44"/>
      <c r="E1402" s="45">
        <v>8000</v>
      </c>
      <c r="F1402" s="21" t="s">
        <v>2606</v>
      </c>
      <c r="G1402" s="7"/>
    </row>
    <row r="1403" spans="1:7" ht="15" thickBot="1">
      <c r="A1403" s="21">
        <v>1401</v>
      </c>
      <c r="B1403" s="21" t="s">
        <v>59</v>
      </c>
      <c r="C1403" s="44"/>
      <c r="D1403" s="44"/>
      <c r="E1403" s="45">
        <v>90000</v>
      </c>
      <c r="F1403" s="21" t="s">
        <v>2606</v>
      </c>
      <c r="G1403" s="7"/>
    </row>
    <row r="1404" spans="1:7" ht="15" thickBot="1">
      <c r="A1404" s="21">
        <v>1402</v>
      </c>
      <c r="B1404" s="21" t="s">
        <v>59</v>
      </c>
      <c r="C1404" s="44"/>
      <c r="D1404" s="44"/>
      <c r="E1404" s="45">
        <v>30000</v>
      </c>
      <c r="F1404" s="21" t="s">
        <v>2606</v>
      </c>
      <c r="G1404" s="7"/>
    </row>
    <row r="1405" spans="1:7" ht="15" thickBot="1">
      <c r="A1405" s="21">
        <v>1403</v>
      </c>
      <c r="B1405" s="21" t="s">
        <v>507</v>
      </c>
      <c r="C1405" s="44"/>
      <c r="D1405" s="44"/>
      <c r="E1405" s="45">
        <v>16000</v>
      </c>
      <c r="F1405" s="21" t="s">
        <v>2606</v>
      </c>
      <c r="G1405" s="7"/>
    </row>
    <row r="1406" spans="1:7" ht="15" thickBot="1">
      <c r="A1406" s="21">
        <v>1404</v>
      </c>
      <c r="B1406" s="21" t="s">
        <v>14</v>
      </c>
      <c r="C1406" s="44"/>
      <c r="D1406" s="44"/>
      <c r="E1406" s="45">
        <v>90000</v>
      </c>
      <c r="F1406" s="21" t="s">
        <v>2606</v>
      </c>
      <c r="G1406" s="7"/>
    </row>
    <row r="1407" spans="1:7" ht="15" thickBot="1">
      <c r="A1407" s="21">
        <v>1405</v>
      </c>
      <c r="B1407" s="21" t="s">
        <v>14</v>
      </c>
      <c r="C1407" s="44"/>
      <c r="D1407" s="44"/>
      <c r="E1407" s="45">
        <v>45000</v>
      </c>
      <c r="F1407" s="21" t="s">
        <v>2606</v>
      </c>
      <c r="G1407" s="7"/>
    </row>
    <row r="1408" spans="1:7" ht="15" thickBot="1">
      <c r="A1408" s="21">
        <v>1406</v>
      </c>
      <c r="B1408" s="21" t="s">
        <v>14</v>
      </c>
      <c r="C1408" s="44"/>
      <c r="D1408" s="44"/>
      <c r="E1408" s="45">
        <v>66000</v>
      </c>
      <c r="F1408" s="21" t="s">
        <v>2607</v>
      </c>
      <c r="G1408" s="7"/>
    </row>
    <row r="1409" spans="1:7" ht="15" thickBot="1">
      <c r="A1409" s="21">
        <v>1407</v>
      </c>
      <c r="B1409" s="21" t="s">
        <v>14</v>
      </c>
      <c r="C1409" s="44"/>
      <c r="D1409" s="44"/>
      <c r="E1409" s="45">
        <v>12000</v>
      </c>
      <c r="F1409" s="21" t="s">
        <v>2608</v>
      </c>
      <c r="G1409" s="7"/>
    </row>
    <row r="1410" spans="1:7" ht="15" thickBot="1">
      <c r="A1410" s="21">
        <v>1408</v>
      </c>
      <c r="B1410" s="21" t="s">
        <v>2521</v>
      </c>
      <c r="C1410" s="44"/>
      <c r="D1410" s="44"/>
      <c r="E1410" s="45">
        <v>128000</v>
      </c>
      <c r="F1410" s="21" t="s">
        <v>2608</v>
      </c>
      <c r="G1410" s="7"/>
    </row>
    <row r="1411" spans="1:7" ht="15" thickBot="1">
      <c r="A1411" s="21">
        <v>1409</v>
      </c>
      <c r="B1411" s="21" t="s">
        <v>2521</v>
      </c>
      <c r="C1411" s="44"/>
      <c r="D1411" s="44"/>
      <c r="E1411" s="45">
        <v>18000</v>
      </c>
      <c r="F1411" s="21" t="s">
        <v>2608</v>
      </c>
      <c r="G1411" s="7"/>
    </row>
    <row r="1412" spans="1:7" ht="15" thickBot="1">
      <c r="A1412" s="21">
        <v>1410</v>
      </c>
      <c r="B1412" s="21" t="s">
        <v>822</v>
      </c>
      <c r="C1412" s="44"/>
      <c r="D1412" s="44"/>
      <c r="E1412" s="45">
        <v>20000</v>
      </c>
      <c r="F1412" s="21" t="s">
        <v>2608</v>
      </c>
      <c r="G1412" s="7"/>
    </row>
    <row r="1413" spans="1:7" ht="15" thickBot="1">
      <c r="A1413" s="21">
        <v>1411</v>
      </c>
      <c r="B1413" s="21" t="s">
        <v>62</v>
      </c>
      <c r="C1413" s="44"/>
      <c r="D1413" s="44"/>
      <c r="E1413" s="45">
        <v>75000</v>
      </c>
      <c r="F1413" s="21" t="s">
        <v>2608</v>
      </c>
      <c r="G1413" s="7"/>
    </row>
    <row r="1414" spans="1:7" ht="15" thickBot="1">
      <c r="A1414" s="21">
        <v>1412</v>
      </c>
      <c r="B1414" s="21" t="s">
        <v>177</v>
      </c>
      <c r="C1414" s="44"/>
      <c r="D1414" s="44"/>
      <c r="E1414" s="45">
        <v>12420</v>
      </c>
      <c r="F1414" s="21" t="s">
        <v>2608</v>
      </c>
      <c r="G1414" s="7"/>
    </row>
    <row r="1415" spans="1:7" ht="15" thickBot="1">
      <c r="A1415" s="21">
        <v>1413</v>
      </c>
      <c r="B1415" s="21" t="s">
        <v>177</v>
      </c>
      <c r="C1415" s="44"/>
      <c r="D1415" s="44"/>
      <c r="E1415" s="45">
        <v>117100</v>
      </c>
      <c r="F1415" s="21" t="s">
        <v>2608</v>
      </c>
      <c r="G1415" s="7"/>
    </row>
    <row r="1416" spans="1:7" ht="15" thickBot="1">
      <c r="A1416" s="21">
        <v>1414</v>
      </c>
      <c r="B1416" s="21" t="s">
        <v>177</v>
      </c>
      <c r="C1416" s="44"/>
      <c r="D1416" s="44"/>
      <c r="E1416" s="45">
        <v>135000</v>
      </c>
      <c r="F1416" s="21" t="s">
        <v>2608</v>
      </c>
      <c r="G1416" s="7"/>
    </row>
    <row r="1417" spans="1:7" ht="15" thickBot="1">
      <c r="A1417" s="21">
        <v>1415</v>
      </c>
      <c r="B1417" s="21" t="s">
        <v>177</v>
      </c>
      <c r="C1417" s="44"/>
      <c r="D1417" s="44"/>
      <c r="E1417" s="45">
        <v>30000</v>
      </c>
      <c r="F1417" s="21" t="s">
        <v>2608</v>
      </c>
      <c r="G1417" s="7"/>
    </row>
    <row r="1418" spans="1:7" ht="15" thickBot="1">
      <c r="A1418" s="21">
        <v>1416</v>
      </c>
      <c r="B1418" s="21" t="s">
        <v>177</v>
      </c>
      <c r="C1418" s="44"/>
      <c r="D1418" s="44"/>
      <c r="E1418" s="45">
        <v>90000</v>
      </c>
      <c r="F1418" s="21" t="s">
        <v>2608</v>
      </c>
      <c r="G1418" s="7"/>
    </row>
    <row r="1419" spans="1:7" ht="15" thickBot="1">
      <c r="A1419" s="21">
        <v>1417</v>
      </c>
      <c r="B1419" s="21" t="s">
        <v>172</v>
      </c>
      <c r="C1419" s="44"/>
      <c r="D1419" s="44"/>
      <c r="E1419" s="45">
        <v>120000</v>
      </c>
      <c r="F1419" s="21" t="s">
        <v>2608</v>
      </c>
      <c r="G1419" s="7"/>
    </row>
    <row r="1420" spans="1:7" ht="15" thickBot="1">
      <c r="A1420" s="21">
        <v>1418</v>
      </c>
      <c r="B1420" s="21" t="s">
        <v>628</v>
      </c>
      <c r="C1420" s="44"/>
      <c r="D1420" s="44"/>
      <c r="E1420" s="45">
        <v>150000</v>
      </c>
      <c r="F1420" s="21" t="s">
        <v>2608</v>
      </c>
      <c r="G1420" s="7"/>
    </row>
    <row r="1421" spans="1:7" ht="15" thickBot="1">
      <c r="A1421" s="21">
        <v>1419</v>
      </c>
      <c r="B1421" s="21" t="s">
        <v>628</v>
      </c>
      <c r="C1421" s="44"/>
      <c r="D1421" s="44"/>
      <c r="E1421" s="45">
        <v>120000</v>
      </c>
      <c r="F1421" s="21" t="s">
        <v>2608</v>
      </c>
      <c r="G1421" s="7"/>
    </row>
    <row r="1422" spans="1:7" ht="15" thickBot="1">
      <c r="A1422" s="21">
        <v>1420</v>
      </c>
      <c r="B1422" s="21" t="s">
        <v>628</v>
      </c>
      <c r="C1422" s="44"/>
      <c r="D1422" s="44"/>
      <c r="E1422" s="45">
        <v>180000</v>
      </c>
      <c r="F1422" s="21" t="s">
        <v>2608</v>
      </c>
      <c r="G1422" s="7"/>
    </row>
    <row r="1423" spans="1:7" ht="15" thickBot="1">
      <c r="A1423" s="21">
        <v>1421</v>
      </c>
      <c r="B1423" s="21" t="s">
        <v>628</v>
      </c>
      <c r="C1423" s="44"/>
      <c r="D1423" s="44"/>
      <c r="E1423" s="45">
        <v>150000</v>
      </c>
      <c r="F1423" s="21" t="s">
        <v>2608</v>
      </c>
      <c r="G1423" s="7"/>
    </row>
    <row r="1424" spans="1:7" ht="15" thickBot="1">
      <c r="A1424" s="21">
        <v>1422</v>
      </c>
      <c r="B1424" s="21" t="s">
        <v>628</v>
      </c>
      <c r="C1424" s="44"/>
      <c r="D1424" s="44"/>
      <c r="E1424" s="45">
        <v>150000</v>
      </c>
      <c r="F1424" s="21" t="s">
        <v>2608</v>
      </c>
      <c r="G1424" s="7"/>
    </row>
    <row r="1425" spans="1:7" ht="15" thickBot="1">
      <c r="A1425" s="21">
        <v>1423</v>
      </c>
      <c r="B1425" s="21" t="s">
        <v>510</v>
      </c>
      <c r="C1425" s="44"/>
      <c r="D1425" s="44"/>
      <c r="E1425" s="45">
        <v>18000</v>
      </c>
      <c r="F1425" s="21" t="s">
        <v>2608</v>
      </c>
      <c r="G1425" s="7"/>
    </row>
    <row r="1426" spans="1:7" ht="15" thickBot="1">
      <c r="A1426" s="21">
        <v>1424</v>
      </c>
      <c r="B1426" s="21" t="s">
        <v>510</v>
      </c>
      <c r="C1426" s="44"/>
      <c r="D1426" s="44"/>
      <c r="E1426" s="45">
        <v>216000</v>
      </c>
      <c r="F1426" s="21" t="s">
        <v>2608</v>
      </c>
      <c r="G1426" s="7"/>
    </row>
    <row r="1427" spans="1:7" ht="15" thickBot="1">
      <c r="A1427" s="21">
        <v>1425</v>
      </c>
      <c r="B1427" s="21" t="s">
        <v>510</v>
      </c>
      <c r="C1427" s="44"/>
      <c r="D1427" s="44"/>
      <c r="E1427" s="45">
        <v>300000</v>
      </c>
      <c r="F1427" s="21" t="s">
        <v>2608</v>
      </c>
      <c r="G1427" s="7"/>
    </row>
    <row r="1428" spans="1:7" ht="15" thickBot="1">
      <c r="A1428" s="21">
        <v>1426</v>
      </c>
      <c r="B1428" s="21" t="s">
        <v>181</v>
      </c>
      <c r="C1428" s="44"/>
      <c r="D1428" s="44"/>
      <c r="E1428" s="45">
        <v>90000</v>
      </c>
      <c r="F1428" s="21" t="s">
        <v>2608</v>
      </c>
      <c r="G1428" s="7"/>
    </row>
    <row r="1429" spans="1:7" ht="15" thickBot="1">
      <c r="A1429" s="21">
        <v>1427</v>
      </c>
      <c r="B1429" s="21" t="s">
        <v>181</v>
      </c>
      <c r="C1429" s="44"/>
      <c r="D1429" s="44"/>
      <c r="E1429" s="45">
        <v>4000</v>
      </c>
      <c r="F1429" s="21" t="s">
        <v>2608</v>
      </c>
      <c r="G1429" s="7"/>
    </row>
    <row r="1430" spans="1:7" ht="15" thickBot="1">
      <c r="A1430" s="21">
        <v>1428</v>
      </c>
      <c r="B1430" s="21" t="s">
        <v>181</v>
      </c>
      <c r="C1430" s="44"/>
      <c r="D1430" s="44"/>
      <c r="E1430" s="45">
        <v>90000</v>
      </c>
      <c r="F1430" s="21" t="s">
        <v>2608</v>
      </c>
      <c r="G1430" s="7"/>
    </row>
    <row r="1431" spans="1:7" ht="15" thickBot="1">
      <c r="A1431" s="21">
        <v>1429</v>
      </c>
      <c r="B1431" s="21" t="s">
        <v>65</v>
      </c>
      <c r="C1431" s="44"/>
      <c r="D1431" s="44"/>
      <c r="E1431" s="45">
        <v>4000</v>
      </c>
      <c r="F1431" s="21" t="s">
        <v>2608</v>
      </c>
      <c r="G1431" s="7"/>
    </row>
    <row r="1432" spans="1:7" ht="15" thickBot="1">
      <c r="A1432" s="21">
        <v>1430</v>
      </c>
      <c r="B1432" s="21" t="s">
        <v>65</v>
      </c>
      <c r="C1432" s="44"/>
      <c r="D1432" s="44"/>
      <c r="E1432" s="45">
        <v>20000</v>
      </c>
      <c r="F1432" s="21" t="s">
        <v>2608</v>
      </c>
      <c r="G1432" s="7"/>
    </row>
    <row r="1433" spans="1:7" ht="15" thickBot="1">
      <c r="A1433" s="21">
        <v>1431</v>
      </c>
      <c r="B1433" s="21" t="s">
        <v>512</v>
      </c>
      <c r="C1433" s="44"/>
      <c r="D1433" s="44"/>
      <c r="E1433" s="45">
        <v>100000</v>
      </c>
      <c r="F1433" s="21" t="s">
        <v>2608</v>
      </c>
      <c r="G1433" s="7"/>
    </row>
    <row r="1434" spans="1:7" ht="15" thickBot="1">
      <c r="A1434" s="21">
        <v>1432</v>
      </c>
      <c r="B1434" s="21" t="s">
        <v>512</v>
      </c>
      <c r="C1434" s="44"/>
      <c r="D1434" s="44"/>
      <c r="E1434" s="45">
        <v>45000</v>
      </c>
      <c r="F1434" s="21" t="s">
        <v>2608</v>
      </c>
      <c r="G1434" s="7"/>
    </row>
    <row r="1435" spans="1:7" ht="15" thickBot="1">
      <c r="A1435" s="21">
        <v>1433</v>
      </c>
      <c r="B1435" s="21" t="s">
        <v>512</v>
      </c>
      <c r="C1435" s="44"/>
      <c r="D1435" s="44"/>
      <c r="E1435" s="45">
        <v>66000</v>
      </c>
      <c r="F1435" s="21" t="s">
        <v>2608</v>
      </c>
      <c r="G1435" s="7"/>
    </row>
    <row r="1436" spans="1:7" ht="15" thickBot="1">
      <c r="A1436" s="21">
        <v>1434</v>
      </c>
      <c r="B1436" s="21" t="s">
        <v>20</v>
      </c>
      <c r="C1436" s="44"/>
      <c r="D1436" s="44"/>
      <c r="E1436" s="45">
        <v>75000</v>
      </c>
      <c r="F1436" s="21" t="s">
        <v>2608</v>
      </c>
      <c r="G1436" s="7"/>
    </row>
    <row r="1437" spans="1:7" ht="15" thickBot="1">
      <c r="A1437" s="21">
        <v>1435</v>
      </c>
      <c r="B1437" s="21" t="s">
        <v>20</v>
      </c>
      <c r="C1437" s="44"/>
      <c r="D1437" s="44"/>
      <c r="E1437" s="45">
        <v>12000</v>
      </c>
      <c r="F1437" s="21" t="s">
        <v>2608</v>
      </c>
      <c r="G1437" s="7"/>
    </row>
    <row r="1438" spans="1:7" ht="15" thickBot="1">
      <c r="A1438" s="21">
        <v>1436</v>
      </c>
      <c r="B1438" s="21" t="s">
        <v>67</v>
      </c>
      <c r="C1438" s="44"/>
      <c r="D1438" s="44"/>
      <c r="E1438" s="45">
        <v>100000</v>
      </c>
      <c r="F1438" s="21" t="s">
        <v>2608</v>
      </c>
      <c r="G1438" s="7"/>
    </row>
    <row r="1439" spans="1:7" ht="15" thickBot="1">
      <c r="A1439" s="21">
        <v>1437</v>
      </c>
      <c r="B1439" s="21" t="s">
        <v>514</v>
      </c>
      <c r="C1439" s="44"/>
      <c r="D1439" s="44"/>
      <c r="E1439" s="45">
        <v>176000</v>
      </c>
      <c r="F1439" s="21" t="s">
        <v>2608</v>
      </c>
      <c r="G1439" s="7"/>
    </row>
    <row r="1440" spans="1:7" ht="15" thickBot="1">
      <c r="A1440" s="21">
        <v>1438</v>
      </c>
      <c r="B1440" s="21" t="s">
        <v>514</v>
      </c>
      <c r="C1440" s="44"/>
      <c r="D1440" s="44"/>
      <c r="E1440" s="45">
        <v>42120</v>
      </c>
      <c r="F1440" s="21" t="s">
        <v>2608</v>
      </c>
      <c r="G1440" s="7"/>
    </row>
    <row r="1441" spans="1:7" ht="15" thickBot="1">
      <c r="A1441" s="21">
        <v>1439</v>
      </c>
      <c r="B1441" s="21" t="s">
        <v>182</v>
      </c>
      <c r="C1441" s="44"/>
      <c r="D1441" s="44"/>
      <c r="E1441" s="45">
        <v>120000</v>
      </c>
      <c r="F1441" s="21" t="s">
        <v>2608</v>
      </c>
      <c r="G1441" s="7"/>
    </row>
    <row r="1442" spans="1:7" ht="15" thickBot="1">
      <c r="A1442" s="21">
        <v>1440</v>
      </c>
      <c r="B1442" s="21" t="s">
        <v>796</v>
      </c>
      <c r="C1442" s="44"/>
      <c r="D1442" s="44"/>
      <c r="E1442" s="45">
        <v>135000</v>
      </c>
      <c r="F1442" s="21" t="s">
        <v>2608</v>
      </c>
      <c r="G1442" s="7"/>
    </row>
    <row r="1443" spans="1:7" ht="15" thickBot="1">
      <c r="A1443" s="21">
        <v>1441</v>
      </c>
      <c r="B1443" s="21" t="s">
        <v>796</v>
      </c>
      <c r="C1443" s="44"/>
      <c r="D1443" s="44"/>
      <c r="E1443" s="45">
        <v>30000</v>
      </c>
      <c r="F1443" s="21" t="s">
        <v>2608</v>
      </c>
      <c r="G1443" s="7"/>
    </row>
    <row r="1444" spans="1:7" ht="15" thickBot="1">
      <c r="A1444" s="21">
        <v>1442</v>
      </c>
      <c r="B1444" s="21" t="s">
        <v>796</v>
      </c>
      <c r="C1444" s="44"/>
      <c r="D1444" s="44"/>
      <c r="E1444" s="45">
        <v>90000</v>
      </c>
      <c r="F1444" s="21" t="s">
        <v>2609</v>
      </c>
      <c r="G1444" s="7"/>
    </row>
    <row r="1445" spans="1:7" ht="15" thickBot="1">
      <c r="A1445" s="21">
        <v>1443</v>
      </c>
      <c r="B1445" s="21" t="s">
        <v>796</v>
      </c>
      <c r="C1445" s="44"/>
      <c r="D1445" s="44"/>
      <c r="E1445" s="45">
        <v>150000</v>
      </c>
      <c r="F1445" s="21" t="s">
        <v>2610</v>
      </c>
      <c r="G1445" s="7"/>
    </row>
    <row r="1446" spans="1:7" ht="15" thickBot="1">
      <c r="A1446" s="21">
        <v>1444</v>
      </c>
      <c r="B1446" s="21" t="s">
        <v>332</v>
      </c>
      <c r="C1446" s="44"/>
      <c r="D1446" s="44"/>
      <c r="E1446" s="45">
        <v>120000</v>
      </c>
      <c r="F1446" s="21" t="s">
        <v>2610</v>
      </c>
      <c r="G1446" s="7"/>
    </row>
    <row r="1447" spans="1:7" ht="15" thickBot="1">
      <c r="A1447" s="21">
        <v>1445</v>
      </c>
      <c r="B1447" s="21" t="s">
        <v>332</v>
      </c>
      <c r="C1447" s="44"/>
      <c r="D1447" s="44"/>
      <c r="E1447" s="45">
        <v>180000</v>
      </c>
      <c r="F1447" s="21" t="s">
        <v>2610</v>
      </c>
      <c r="G1447" s="7"/>
    </row>
    <row r="1448" spans="1:7" ht="15" thickBot="1">
      <c r="A1448" s="21">
        <v>1446</v>
      </c>
      <c r="B1448" s="21" t="s">
        <v>332</v>
      </c>
      <c r="C1448" s="44"/>
      <c r="D1448" s="44"/>
      <c r="E1448" s="45">
        <v>250000</v>
      </c>
      <c r="F1448" s="21" t="s">
        <v>2610</v>
      </c>
      <c r="G1448" s="7"/>
    </row>
    <row r="1449" spans="1:7" ht="15" thickBot="1">
      <c r="A1449" s="21">
        <v>1447</v>
      </c>
      <c r="B1449" s="21" t="s">
        <v>515</v>
      </c>
      <c r="C1449" s="44"/>
      <c r="D1449" s="44"/>
      <c r="E1449" s="45">
        <v>150000</v>
      </c>
      <c r="F1449" s="21" t="s">
        <v>2610</v>
      </c>
      <c r="G1449" s="7"/>
    </row>
    <row r="1450" spans="1:7" ht="15" thickBot="1">
      <c r="A1450" s="21">
        <v>1448</v>
      </c>
      <c r="B1450" s="21" t="s">
        <v>134</v>
      </c>
      <c r="C1450" s="44"/>
      <c r="D1450" s="44"/>
      <c r="E1450" s="45">
        <v>20000</v>
      </c>
      <c r="F1450" s="21" t="s">
        <v>2610</v>
      </c>
      <c r="G1450" s="7"/>
    </row>
    <row r="1451" spans="1:7" ht="15" thickBot="1">
      <c r="A1451" s="21">
        <v>1449</v>
      </c>
      <c r="B1451" s="21" t="s">
        <v>518</v>
      </c>
      <c r="C1451" s="44"/>
      <c r="D1451" s="44"/>
      <c r="E1451" s="45">
        <v>216000</v>
      </c>
      <c r="F1451" s="21" t="s">
        <v>2610</v>
      </c>
      <c r="G1451" s="7"/>
    </row>
    <row r="1452" spans="1:7" ht="15" thickBot="1">
      <c r="A1452" s="21">
        <v>1450</v>
      </c>
      <c r="B1452" s="21" t="s">
        <v>207</v>
      </c>
      <c r="C1452" s="44"/>
      <c r="D1452" s="44"/>
      <c r="E1452" s="45">
        <v>530000</v>
      </c>
      <c r="F1452" s="21" t="s">
        <v>2610</v>
      </c>
      <c r="G1452" s="7"/>
    </row>
    <row r="1453" spans="1:7" ht="15" thickBot="1">
      <c r="A1453" s="21">
        <v>1451</v>
      </c>
      <c r="B1453" s="21" t="s">
        <v>207</v>
      </c>
      <c r="C1453" s="44"/>
      <c r="D1453" s="44"/>
      <c r="E1453" s="45">
        <v>18000</v>
      </c>
      <c r="F1453" s="21" t="s">
        <v>2610</v>
      </c>
      <c r="G1453" s="7"/>
    </row>
    <row r="1454" spans="1:7" ht="15" thickBot="1">
      <c r="A1454" s="21">
        <v>1452</v>
      </c>
      <c r="B1454" s="21" t="s">
        <v>70</v>
      </c>
      <c r="C1454" s="44"/>
      <c r="D1454" s="44"/>
      <c r="E1454" s="45">
        <v>8000</v>
      </c>
      <c r="F1454" s="21" t="s">
        <v>2610</v>
      </c>
      <c r="G1454" s="7"/>
    </row>
    <row r="1455" spans="1:7" ht="15" thickBot="1">
      <c r="A1455" s="21">
        <v>1453</v>
      </c>
      <c r="B1455" s="21" t="s">
        <v>520</v>
      </c>
      <c r="C1455" s="44"/>
      <c r="D1455" s="44"/>
      <c r="E1455" s="45">
        <v>20000</v>
      </c>
      <c r="F1455" s="21" t="s">
        <v>2610</v>
      </c>
      <c r="G1455" s="7"/>
    </row>
    <row r="1456" spans="1:7" ht="15" thickBot="1">
      <c r="A1456" s="21">
        <v>1454</v>
      </c>
      <c r="B1456" s="21" t="s">
        <v>522</v>
      </c>
      <c r="C1456" s="44"/>
      <c r="D1456" s="44"/>
      <c r="E1456" s="45">
        <v>90000</v>
      </c>
      <c r="F1456" s="21" t="s">
        <v>2610</v>
      </c>
      <c r="G1456" s="7"/>
    </row>
    <row r="1457" spans="1:7" ht="15" thickBot="1">
      <c r="A1457" s="21">
        <v>1455</v>
      </c>
      <c r="B1457" s="21" t="s">
        <v>522</v>
      </c>
      <c r="C1457" s="44"/>
      <c r="D1457" s="44"/>
      <c r="E1457" s="45">
        <v>8000</v>
      </c>
      <c r="F1457" s="21" t="s">
        <v>2610</v>
      </c>
      <c r="G1457" s="7"/>
    </row>
    <row r="1458" spans="1:7" ht="15" thickBot="1">
      <c r="A1458" s="21">
        <v>1456</v>
      </c>
      <c r="B1458" s="21" t="s">
        <v>522</v>
      </c>
      <c r="C1458" s="44"/>
      <c r="D1458" s="44"/>
      <c r="E1458" s="45">
        <v>90000</v>
      </c>
      <c r="F1458" s="21" t="s">
        <v>2610</v>
      </c>
      <c r="G1458" s="7"/>
    </row>
    <row r="1459" spans="1:7" ht="15" thickBot="1">
      <c r="A1459" s="21">
        <v>1457</v>
      </c>
      <c r="B1459" s="21" t="s">
        <v>522</v>
      </c>
      <c r="C1459" s="44"/>
      <c r="D1459" s="44"/>
      <c r="E1459" s="45">
        <v>95000</v>
      </c>
      <c r="F1459" s="21" t="s">
        <v>2610</v>
      </c>
      <c r="G1459" s="7"/>
    </row>
    <row r="1460" spans="1:7" ht="15" thickBot="1">
      <c r="A1460" s="21">
        <v>1458</v>
      </c>
      <c r="B1460" s="21" t="s">
        <v>1535</v>
      </c>
      <c r="C1460" s="44"/>
      <c r="D1460" s="44"/>
      <c r="E1460" s="45">
        <v>43000</v>
      </c>
      <c r="F1460" s="21" t="s">
        <v>2610</v>
      </c>
      <c r="G1460" s="7"/>
    </row>
    <row r="1461" spans="1:7" ht="15" thickBot="1">
      <c r="A1461" s="21">
        <v>1459</v>
      </c>
      <c r="B1461" s="21" t="s">
        <v>71</v>
      </c>
      <c r="C1461" s="44"/>
      <c r="D1461" s="44"/>
      <c r="E1461" s="45">
        <v>20000</v>
      </c>
      <c r="F1461" s="21" t="s">
        <v>2610</v>
      </c>
      <c r="G1461" s="7"/>
    </row>
    <row r="1462" spans="1:7" ht="15" thickBot="1">
      <c r="A1462" s="21">
        <v>1460</v>
      </c>
      <c r="B1462" s="21" t="s">
        <v>523</v>
      </c>
      <c r="C1462" s="44"/>
      <c r="D1462" s="44"/>
      <c r="E1462" s="45">
        <v>51250</v>
      </c>
      <c r="F1462" s="21" t="s">
        <v>2610</v>
      </c>
      <c r="G1462" s="7"/>
    </row>
    <row r="1463" spans="1:7" ht="15" thickBot="1">
      <c r="A1463" s="21">
        <v>1461</v>
      </c>
      <c r="B1463" s="21" t="s">
        <v>523</v>
      </c>
      <c r="C1463" s="44"/>
      <c r="D1463" s="44"/>
      <c r="E1463" s="45">
        <v>6952</v>
      </c>
      <c r="F1463" s="21" t="s">
        <v>2610</v>
      </c>
      <c r="G1463" s="7"/>
    </row>
    <row r="1464" spans="1:7" ht="15" thickBot="1">
      <c r="A1464" s="21">
        <v>1462</v>
      </c>
      <c r="B1464" s="21" t="s">
        <v>248</v>
      </c>
      <c r="C1464" s="44"/>
      <c r="D1464" s="44"/>
      <c r="E1464" s="45">
        <v>12000</v>
      </c>
      <c r="F1464" s="21" t="s">
        <v>2610</v>
      </c>
      <c r="G1464" s="7"/>
    </row>
    <row r="1465" spans="1:7" ht="15" thickBot="1">
      <c r="A1465" s="21">
        <v>1463</v>
      </c>
      <c r="B1465" s="21" t="s">
        <v>248</v>
      </c>
      <c r="C1465" s="44"/>
      <c r="D1465" s="44"/>
      <c r="E1465" s="45">
        <v>15000</v>
      </c>
      <c r="F1465" s="21" t="s">
        <v>2610</v>
      </c>
      <c r="G1465" s="7"/>
    </row>
    <row r="1466" spans="1:7" ht="15" thickBot="1">
      <c r="A1466" s="21">
        <v>1464</v>
      </c>
      <c r="B1466" s="21" t="s">
        <v>524</v>
      </c>
      <c r="C1466" s="44"/>
      <c r="D1466" s="44"/>
      <c r="E1466" s="45">
        <v>66000</v>
      </c>
      <c r="F1466" s="21" t="s">
        <v>2610</v>
      </c>
      <c r="G1466" s="7"/>
    </row>
    <row r="1467" spans="1:7" ht="15" thickBot="1">
      <c r="A1467" s="21">
        <v>1465</v>
      </c>
      <c r="B1467" s="21" t="s">
        <v>524</v>
      </c>
      <c r="C1467" s="44"/>
      <c r="D1467" s="44"/>
      <c r="E1467" s="45">
        <v>25000</v>
      </c>
      <c r="F1467" s="21" t="s">
        <v>2610</v>
      </c>
      <c r="G1467" s="7"/>
    </row>
    <row r="1468" spans="1:7" ht="15" thickBot="1">
      <c r="A1468" s="21">
        <v>1466</v>
      </c>
      <c r="B1468" s="21" t="s">
        <v>525</v>
      </c>
      <c r="C1468" s="44"/>
      <c r="D1468" s="44"/>
      <c r="E1468" s="45">
        <v>28000</v>
      </c>
      <c r="F1468" s="21" t="s">
        <v>2610</v>
      </c>
      <c r="G1468" s="7"/>
    </row>
    <row r="1469" spans="1:7" ht="15" thickBot="1">
      <c r="A1469" s="21">
        <v>1467</v>
      </c>
      <c r="B1469" s="21" t="s">
        <v>184</v>
      </c>
      <c r="C1469" s="44"/>
      <c r="D1469" s="44"/>
      <c r="E1469" s="45">
        <v>95000</v>
      </c>
      <c r="F1469" s="21" t="s">
        <v>2610</v>
      </c>
      <c r="G1469" s="7"/>
    </row>
    <row r="1470" spans="1:7" ht="15" thickBot="1">
      <c r="A1470" s="21">
        <v>1468</v>
      </c>
      <c r="B1470" s="21" t="s">
        <v>184</v>
      </c>
      <c r="C1470" s="44"/>
      <c r="D1470" s="44"/>
      <c r="E1470" s="45">
        <v>150000</v>
      </c>
      <c r="F1470" s="21" t="s">
        <v>2610</v>
      </c>
      <c r="G1470" s="7"/>
    </row>
    <row r="1471" spans="1:7" ht="15" thickBot="1">
      <c r="A1471" s="21">
        <v>1469</v>
      </c>
      <c r="B1471" s="21" t="s">
        <v>184</v>
      </c>
      <c r="C1471" s="44"/>
      <c r="D1471" s="44"/>
      <c r="E1471" s="45">
        <v>16000</v>
      </c>
      <c r="F1471" s="21" t="s">
        <v>2610</v>
      </c>
      <c r="G1471" s="7"/>
    </row>
    <row r="1472" spans="1:7" ht="15" thickBot="1">
      <c r="A1472" s="21">
        <v>1470</v>
      </c>
      <c r="B1472" s="21" t="s">
        <v>184</v>
      </c>
      <c r="C1472" s="44"/>
      <c r="D1472" s="44"/>
      <c r="E1472" s="45">
        <v>320000</v>
      </c>
      <c r="F1472" s="21" t="s">
        <v>2610</v>
      </c>
      <c r="G1472" s="7"/>
    </row>
    <row r="1473" spans="1:7" ht="15" thickBot="1">
      <c r="A1473" s="21">
        <v>1471</v>
      </c>
      <c r="B1473" s="21" t="s">
        <v>2522</v>
      </c>
      <c r="C1473" s="44"/>
      <c r="D1473" s="44"/>
      <c r="E1473" s="45">
        <v>20000</v>
      </c>
      <c r="F1473" s="21" t="s">
        <v>2610</v>
      </c>
      <c r="G1473" s="7"/>
    </row>
    <row r="1474" spans="1:7" ht="15" thickBot="1">
      <c r="A1474" s="21">
        <v>1472</v>
      </c>
      <c r="B1474" s="21" t="s">
        <v>2522</v>
      </c>
      <c r="C1474" s="44"/>
      <c r="D1474" s="44"/>
      <c r="E1474" s="45">
        <v>75000</v>
      </c>
      <c r="F1474" s="21" t="s">
        <v>2610</v>
      </c>
      <c r="G1474" s="7"/>
    </row>
    <row r="1475" spans="1:7" ht="15" thickBot="1">
      <c r="A1475" s="21">
        <v>1473</v>
      </c>
      <c r="B1475" s="21" t="s">
        <v>336</v>
      </c>
      <c r="C1475" s="44"/>
      <c r="D1475" s="44"/>
      <c r="E1475" s="45">
        <v>18000</v>
      </c>
      <c r="F1475" s="21" t="s">
        <v>2611</v>
      </c>
      <c r="G1475" s="7"/>
    </row>
    <row r="1476" spans="1:7" ht="15" thickBot="1">
      <c r="A1476" s="21">
        <v>1474</v>
      </c>
      <c r="B1476" s="21" t="s">
        <v>336</v>
      </c>
      <c r="C1476" s="44"/>
      <c r="D1476" s="44"/>
      <c r="E1476" s="45">
        <v>200000</v>
      </c>
      <c r="F1476" s="21" t="s">
        <v>2613</v>
      </c>
      <c r="G1476" s="7"/>
    </row>
    <row r="1477" spans="1:7" ht="15" thickBot="1">
      <c r="A1477" s="21">
        <v>1475</v>
      </c>
      <c r="B1477" s="21" t="s">
        <v>528</v>
      </c>
      <c r="C1477" s="44"/>
      <c r="D1477" s="44"/>
      <c r="E1477" s="45">
        <v>120000</v>
      </c>
      <c r="F1477" s="21" t="s">
        <v>2613</v>
      </c>
      <c r="G1477" s="7"/>
    </row>
    <row r="1478" spans="1:7" ht="15" thickBot="1">
      <c r="A1478" s="21">
        <v>1476</v>
      </c>
      <c r="B1478" s="21" t="s">
        <v>529</v>
      </c>
      <c r="C1478" s="44"/>
      <c r="D1478" s="44"/>
      <c r="E1478" s="45">
        <v>10000</v>
      </c>
      <c r="F1478" s="21" t="s">
        <v>2613</v>
      </c>
      <c r="G1478" s="7"/>
    </row>
    <row r="1479" spans="1:7" ht="15" thickBot="1">
      <c r="A1479" s="21">
        <v>1477</v>
      </c>
      <c r="B1479" s="21" t="s">
        <v>530</v>
      </c>
      <c r="C1479" s="44"/>
      <c r="D1479" s="44"/>
      <c r="E1479" s="45">
        <v>20000</v>
      </c>
      <c r="F1479" s="21" t="s">
        <v>2613</v>
      </c>
      <c r="G1479" s="7"/>
    </row>
    <row r="1480" spans="1:7" ht="15" thickBot="1">
      <c r="A1480" s="21">
        <v>1478</v>
      </c>
      <c r="B1480" s="21" t="s">
        <v>530</v>
      </c>
      <c r="C1480" s="44"/>
      <c r="D1480" s="44"/>
      <c r="E1480" s="45">
        <v>180000</v>
      </c>
      <c r="F1480" s="21" t="s">
        <v>2613</v>
      </c>
      <c r="G1480" s="7"/>
    </row>
    <row r="1481" spans="1:7" ht="15" thickBot="1">
      <c r="A1481" s="21">
        <v>1479</v>
      </c>
      <c r="B1481" s="21" t="s">
        <v>530</v>
      </c>
      <c r="C1481" s="44"/>
      <c r="D1481" s="44"/>
      <c r="E1481" s="45">
        <v>150000</v>
      </c>
      <c r="F1481" s="21" t="s">
        <v>2613</v>
      </c>
      <c r="G1481" s="7"/>
    </row>
    <row r="1482" spans="1:7" ht="15" thickBot="1">
      <c r="A1482" s="21">
        <v>1480</v>
      </c>
      <c r="B1482" s="21" t="s">
        <v>530</v>
      </c>
      <c r="C1482" s="44"/>
      <c r="D1482" s="44"/>
      <c r="E1482" s="45">
        <v>20000</v>
      </c>
      <c r="F1482" s="21" t="s">
        <v>2613</v>
      </c>
      <c r="G1482" s="7"/>
    </row>
    <row r="1483" spans="1:7" ht="15" thickBot="1">
      <c r="A1483" s="21">
        <v>1481</v>
      </c>
      <c r="B1483" s="21" t="s">
        <v>185</v>
      </c>
      <c r="C1483" s="44"/>
      <c r="D1483" s="44"/>
      <c r="E1483" s="45">
        <v>90000</v>
      </c>
      <c r="F1483" s="21" t="s">
        <v>2613</v>
      </c>
      <c r="G1483" s="7"/>
    </row>
    <row r="1484" spans="1:7" ht="15" thickBot="1">
      <c r="A1484" s="21">
        <v>1482</v>
      </c>
      <c r="B1484" s="21" t="s">
        <v>208</v>
      </c>
      <c r="C1484" s="44"/>
      <c r="D1484" s="44"/>
      <c r="E1484" s="45">
        <v>8000</v>
      </c>
      <c r="F1484" s="21" t="s">
        <v>2613</v>
      </c>
      <c r="G1484" s="7"/>
    </row>
    <row r="1485" spans="1:7" ht="15" thickBot="1">
      <c r="A1485" s="21">
        <v>1483</v>
      </c>
      <c r="B1485" s="21" t="s">
        <v>208</v>
      </c>
      <c r="C1485" s="44"/>
      <c r="D1485" s="44"/>
      <c r="E1485" s="45">
        <v>90000</v>
      </c>
      <c r="F1485" s="21" t="s">
        <v>2613</v>
      </c>
      <c r="G1485" s="7"/>
    </row>
    <row r="1486" spans="1:7" ht="15" thickBot="1">
      <c r="A1486" s="21">
        <v>1484</v>
      </c>
      <c r="B1486" s="21" t="s">
        <v>208</v>
      </c>
      <c r="C1486" s="44"/>
      <c r="D1486" s="44"/>
      <c r="E1486" s="45">
        <v>45000</v>
      </c>
      <c r="F1486" s="21" t="s">
        <v>2613</v>
      </c>
      <c r="G1486" s="7"/>
    </row>
    <row r="1487" spans="1:7" ht="15" thickBot="1">
      <c r="A1487" s="21">
        <v>1485</v>
      </c>
      <c r="B1487" s="21" t="s">
        <v>208</v>
      </c>
      <c r="C1487" s="44"/>
      <c r="D1487" s="44"/>
      <c r="E1487" s="45">
        <v>66000</v>
      </c>
      <c r="F1487" s="21" t="s">
        <v>2613</v>
      </c>
      <c r="G1487" s="7"/>
    </row>
    <row r="1488" spans="1:7" ht="15" thickBot="1">
      <c r="A1488" s="21">
        <v>1486</v>
      </c>
      <c r="B1488" s="21" t="s">
        <v>208</v>
      </c>
      <c r="C1488" s="44"/>
      <c r="D1488" s="44"/>
      <c r="E1488" s="169">
        <v>12000</v>
      </c>
      <c r="F1488" s="21" t="s">
        <v>2613</v>
      </c>
      <c r="G1488" s="7"/>
    </row>
    <row r="1489" spans="1:7" ht="100.5" thickBot="1">
      <c r="A1489" s="21">
        <v>1487</v>
      </c>
      <c r="B1489" s="21" t="s">
        <v>2612</v>
      </c>
      <c r="C1489" s="44"/>
      <c r="D1489" s="44"/>
      <c r="E1489" s="45">
        <v>120000</v>
      </c>
      <c r="F1489" s="21" t="s">
        <v>2613</v>
      </c>
      <c r="G1489" s="7" t="s">
        <v>9014</v>
      </c>
    </row>
    <row r="1490" spans="1:7" ht="86.25" thickBot="1">
      <c r="A1490" s="21">
        <v>1488</v>
      </c>
      <c r="B1490" s="21" t="s">
        <v>2523</v>
      </c>
      <c r="C1490" s="44"/>
      <c r="D1490" s="44"/>
      <c r="E1490" s="169">
        <v>20000</v>
      </c>
      <c r="F1490" s="21" t="s">
        <v>2613</v>
      </c>
      <c r="G1490" s="7" t="s">
        <v>9009</v>
      </c>
    </row>
    <row r="1491" spans="1:7" ht="15" thickBot="1">
      <c r="A1491" s="21">
        <v>1489</v>
      </c>
      <c r="B1491" s="21" t="s">
        <v>340</v>
      </c>
      <c r="C1491" s="44"/>
      <c r="D1491" s="44"/>
      <c r="E1491" s="45">
        <v>135000</v>
      </c>
      <c r="F1491" s="21" t="s">
        <v>2613</v>
      </c>
      <c r="G1491" s="7"/>
    </row>
    <row r="1492" spans="1:7" ht="15" thickBot="1">
      <c r="A1492" s="21">
        <v>1490</v>
      </c>
      <c r="B1492" s="21" t="s">
        <v>340</v>
      </c>
      <c r="C1492" s="44"/>
      <c r="D1492" s="44"/>
      <c r="E1492" s="45">
        <v>30000</v>
      </c>
      <c r="F1492" s="21" t="s">
        <v>2613</v>
      </c>
      <c r="G1492" s="7"/>
    </row>
    <row r="1493" spans="1:7" ht="15" thickBot="1">
      <c r="A1493" s="21">
        <v>1491</v>
      </c>
      <c r="B1493" s="21" t="s">
        <v>340</v>
      </c>
      <c r="C1493" s="44"/>
      <c r="D1493" s="44"/>
      <c r="E1493" s="45">
        <v>90000</v>
      </c>
      <c r="F1493" s="21" t="s">
        <v>2613</v>
      </c>
      <c r="G1493" s="7"/>
    </row>
    <row r="1494" spans="1:7" ht="15" thickBot="1">
      <c r="A1494" s="21">
        <v>1492</v>
      </c>
      <c r="B1494" s="21" t="s">
        <v>340</v>
      </c>
      <c r="C1494" s="44"/>
      <c r="D1494" s="44"/>
      <c r="E1494" s="45">
        <v>150000</v>
      </c>
      <c r="F1494" s="21" t="s">
        <v>2613</v>
      </c>
      <c r="G1494" s="7"/>
    </row>
    <row r="1495" spans="1:7" ht="15" thickBot="1">
      <c r="A1495" s="21">
        <v>1493</v>
      </c>
      <c r="B1495" s="21" t="s">
        <v>340</v>
      </c>
      <c r="C1495" s="44"/>
      <c r="D1495" s="44"/>
      <c r="E1495" s="45">
        <v>120000</v>
      </c>
      <c r="F1495" s="21" t="s">
        <v>2613</v>
      </c>
      <c r="G1495" s="7"/>
    </row>
    <row r="1496" spans="1:7" ht="15" thickBot="1">
      <c r="A1496" s="21">
        <v>1494</v>
      </c>
      <c r="B1496" s="21" t="s">
        <v>340</v>
      </c>
      <c r="C1496" s="44"/>
      <c r="D1496" s="44"/>
      <c r="E1496" s="45">
        <v>180000</v>
      </c>
      <c r="F1496" s="21" t="s">
        <v>2613</v>
      </c>
      <c r="G1496" s="7"/>
    </row>
    <row r="1497" spans="1:7" ht="15" thickBot="1">
      <c r="A1497" s="21">
        <v>1495</v>
      </c>
      <c r="B1497" s="21" t="s">
        <v>341</v>
      </c>
      <c r="C1497" s="44"/>
      <c r="D1497" s="44"/>
      <c r="E1497" s="45">
        <v>150000</v>
      </c>
      <c r="F1497" s="21" t="s">
        <v>2613</v>
      </c>
      <c r="G1497" s="7"/>
    </row>
    <row r="1498" spans="1:7" ht="15" thickBot="1">
      <c r="A1498" s="21">
        <v>1496</v>
      </c>
      <c r="B1498" s="21" t="s">
        <v>80</v>
      </c>
      <c r="C1498" s="44"/>
      <c r="D1498" s="44"/>
      <c r="E1498" s="45">
        <v>8000</v>
      </c>
      <c r="F1498" s="21" t="s">
        <v>2613</v>
      </c>
      <c r="G1498" s="7"/>
    </row>
    <row r="1499" spans="1:7" ht="15" thickBot="1">
      <c r="A1499" s="21">
        <v>1497</v>
      </c>
      <c r="B1499" s="21" t="s">
        <v>142</v>
      </c>
      <c r="C1499" s="44"/>
      <c r="D1499" s="44"/>
      <c r="E1499" s="45">
        <v>124000</v>
      </c>
      <c r="F1499" s="21" t="s">
        <v>2613</v>
      </c>
      <c r="G1499" s="7"/>
    </row>
    <row r="1500" spans="1:7" ht="15" thickBot="1">
      <c r="A1500" s="21">
        <v>1498</v>
      </c>
      <c r="B1500" s="21" t="s">
        <v>342</v>
      </c>
      <c r="C1500" s="44"/>
      <c r="D1500" s="44"/>
      <c r="E1500" s="45">
        <v>520000</v>
      </c>
      <c r="F1500" s="21" t="s">
        <v>2613</v>
      </c>
      <c r="G1500" s="7"/>
    </row>
    <row r="1501" spans="1:7" ht="15" thickBot="1">
      <c r="A1501" s="21">
        <v>1499</v>
      </c>
      <c r="B1501" s="21" t="s">
        <v>2524</v>
      </c>
      <c r="C1501" s="44"/>
      <c r="D1501" s="44"/>
      <c r="E1501" s="45">
        <v>86000</v>
      </c>
      <c r="F1501" s="21" t="s">
        <v>2613</v>
      </c>
      <c r="G1501" s="7"/>
    </row>
    <row r="1502" spans="1:7" ht="15" thickBot="1">
      <c r="A1502" s="21">
        <v>1500</v>
      </c>
      <c r="B1502" s="21" t="s">
        <v>144</v>
      </c>
      <c r="C1502" s="44"/>
      <c r="D1502" s="44"/>
      <c r="E1502" s="45">
        <v>35000</v>
      </c>
      <c r="F1502" s="21" t="s">
        <v>2613</v>
      </c>
      <c r="G1502" s="7"/>
    </row>
    <row r="1503" spans="1:7" ht="15" thickBot="1">
      <c r="A1503" s="21">
        <v>1501</v>
      </c>
      <c r="B1503" s="21" t="s">
        <v>81</v>
      </c>
      <c r="C1503" s="44"/>
      <c r="D1503" s="44"/>
      <c r="E1503" s="45">
        <v>60000</v>
      </c>
      <c r="F1503" s="21" t="s">
        <v>2613</v>
      </c>
      <c r="G1503" s="7"/>
    </row>
    <row r="1504" spans="1:7" ht="86.25" thickBot="1">
      <c r="A1504" s="21">
        <v>1502</v>
      </c>
      <c r="B1504" s="21" t="s">
        <v>823</v>
      </c>
      <c r="C1504" s="44"/>
      <c r="D1504" s="44"/>
      <c r="E1504" s="169">
        <v>8000</v>
      </c>
      <c r="F1504" s="21" t="s">
        <v>2613</v>
      </c>
      <c r="G1504" s="7" t="s">
        <v>9009</v>
      </c>
    </row>
    <row r="1505" spans="1:7" ht="15" thickBot="1">
      <c r="A1505" s="21">
        <v>1503</v>
      </c>
      <c r="B1505" s="21" t="s">
        <v>823</v>
      </c>
      <c r="C1505" s="44"/>
      <c r="D1505" s="44"/>
      <c r="E1505" s="45">
        <v>60000</v>
      </c>
      <c r="F1505" s="21" t="s">
        <v>2613</v>
      </c>
      <c r="G1505" s="7"/>
    </row>
    <row r="1506" spans="1:7" ht="15" thickBot="1">
      <c r="A1506" s="21">
        <v>1504</v>
      </c>
      <c r="B1506" s="21" t="s">
        <v>343</v>
      </c>
      <c r="C1506" s="44"/>
      <c r="D1506" s="44"/>
      <c r="E1506" s="45">
        <v>30000</v>
      </c>
      <c r="F1506" s="21" t="s">
        <v>2613</v>
      </c>
      <c r="G1506" s="7"/>
    </row>
    <row r="1507" spans="1:7" ht="15" thickBot="1">
      <c r="A1507" s="21">
        <v>1505</v>
      </c>
      <c r="B1507" s="21" t="s">
        <v>728</v>
      </c>
      <c r="C1507" s="44"/>
      <c r="D1507" s="44"/>
      <c r="E1507" s="45">
        <v>40000</v>
      </c>
      <c r="F1507" s="21" t="s">
        <v>2613</v>
      </c>
      <c r="G1507" s="7"/>
    </row>
    <row r="1508" spans="1:7" ht="15" thickBot="1">
      <c r="A1508" s="21">
        <v>1506</v>
      </c>
      <c r="B1508" s="21" t="s">
        <v>728</v>
      </c>
      <c r="C1508" s="44"/>
      <c r="D1508" s="44"/>
      <c r="E1508" s="45">
        <v>44000</v>
      </c>
      <c r="F1508" s="21" t="s">
        <v>2613</v>
      </c>
      <c r="G1508" s="7"/>
    </row>
    <row r="1509" spans="1:7" ht="15" thickBot="1">
      <c r="A1509" s="21">
        <v>1507</v>
      </c>
      <c r="B1509" s="21" t="s">
        <v>728</v>
      </c>
      <c r="C1509" s="44"/>
      <c r="D1509" s="44"/>
      <c r="E1509" s="45">
        <v>8000</v>
      </c>
      <c r="F1509" s="21" t="s">
        <v>2613</v>
      </c>
      <c r="G1509" s="7"/>
    </row>
    <row r="1510" spans="1:7" ht="15" thickBot="1">
      <c r="A1510" s="21">
        <v>1508</v>
      </c>
      <c r="B1510" s="21" t="s">
        <v>728</v>
      </c>
      <c r="C1510" s="44"/>
      <c r="D1510" s="44"/>
      <c r="E1510" s="45">
        <v>80000</v>
      </c>
      <c r="F1510" s="21" t="s">
        <v>2614</v>
      </c>
      <c r="G1510" s="7"/>
    </row>
    <row r="1511" spans="1:7" ht="15" thickBot="1">
      <c r="A1511" s="21">
        <v>1509</v>
      </c>
      <c r="B1511" s="21" t="s">
        <v>210</v>
      </c>
      <c r="C1511" s="44"/>
      <c r="D1511" s="44"/>
      <c r="E1511" s="45">
        <v>90000</v>
      </c>
      <c r="F1511" s="21" t="s">
        <v>2615</v>
      </c>
      <c r="G1511" s="7"/>
    </row>
    <row r="1512" spans="1:7" ht="15" thickBot="1">
      <c r="A1512" s="21">
        <v>1510</v>
      </c>
      <c r="B1512" s="21" t="s">
        <v>210</v>
      </c>
      <c r="C1512" s="44"/>
      <c r="D1512" s="44"/>
      <c r="E1512" s="45">
        <v>20000</v>
      </c>
      <c r="F1512" s="21" t="s">
        <v>2615</v>
      </c>
      <c r="G1512" s="7"/>
    </row>
    <row r="1513" spans="1:7" ht="15" thickBot="1">
      <c r="A1513" s="21">
        <v>1511</v>
      </c>
      <c r="B1513" s="21" t="s">
        <v>2525</v>
      </c>
      <c r="C1513" s="44"/>
      <c r="D1513" s="44"/>
      <c r="E1513" s="45">
        <v>60000</v>
      </c>
      <c r="F1513" s="21" t="s">
        <v>2615</v>
      </c>
      <c r="G1513" s="7"/>
    </row>
    <row r="1514" spans="1:7" ht="15" thickBot="1">
      <c r="A1514" s="21">
        <v>1512</v>
      </c>
      <c r="B1514" s="21" t="s">
        <v>2526</v>
      </c>
      <c r="C1514" s="44"/>
      <c r="D1514" s="44"/>
      <c r="E1514" s="45">
        <v>100000</v>
      </c>
      <c r="F1514" s="21" t="s">
        <v>2615</v>
      </c>
      <c r="G1514" s="7"/>
    </row>
    <row r="1515" spans="1:7" ht="15" thickBot="1">
      <c r="A1515" s="21">
        <v>1513</v>
      </c>
      <c r="B1515" s="21" t="s">
        <v>541</v>
      </c>
      <c r="C1515" s="44"/>
      <c r="D1515" s="44"/>
      <c r="E1515" s="45">
        <v>68000</v>
      </c>
      <c r="F1515" s="21" t="s">
        <v>2615</v>
      </c>
      <c r="G1515" s="7"/>
    </row>
    <row r="1516" spans="1:7" ht="15" thickBot="1">
      <c r="A1516" s="21">
        <v>1514</v>
      </c>
      <c r="B1516" s="21" t="s">
        <v>346</v>
      </c>
      <c r="C1516" s="44"/>
      <c r="D1516" s="44"/>
      <c r="E1516" s="45">
        <v>105000</v>
      </c>
      <c r="F1516" s="21" t="s">
        <v>2615</v>
      </c>
      <c r="G1516" s="7"/>
    </row>
    <row r="1517" spans="1:7" ht="15" thickBot="1">
      <c r="A1517" s="21">
        <v>1515</v>
      </c>
      <c r="B1517" s="21" t="s">
        <v>346</v>
      </c>
      <c r="C1517" s="44"/>
      <c r="D1517" s="44"/>
      <c r="E1517" s="45">
        <v>16000</v>
      </c>
      <c r="F1517" s="21" t="s">
        <v>2615</v>
      </c>
      <c r="G1517" s="7"/>
    </row>
    <row r="1518" spans="1:7" ht="15" thickBot="1">
      <c r="A1518" s="21">
        <v>1516</v>
      </c>
      <c r="B1518" s="21" t="s">
        <v>2527</v>
      </c>
      <c r="C1518" s="44"/>
      <c r="D1518" s="44"/>
      <c r="E1518" s="45">
        <v>35000</v>
      </c>
      <c r="F1518" s="21" t="s">
        <v>2615</v>
      </c>
      <c r="G1518" s="7"/>
    </row>
    <row r="1519" spans="1:7" ht="15" thickBot="1">
      <c r="A1519" s="21">
        <v>1517</v>
      </c>
      <c r="B1519" s="21" t="s">
        <v>2527</v>
      </c>
      <c r="C1519" s="44"/>
      <c r="D1519" s="44"/>
      <c r="E1519" s="45">
        <v>20000</v>
      </c>
      <c r="F1519" s="21" t="s">
        <v>2615</v>
      </c>
      <c r="G1519" s="7"/>
    </row>
    <row r="1520" spans="1:7" ht="15" thickBot="1">
      <c r="A1520" s="21">
        <v>1518</v>
      </c>
      <c r="B1520" s="21" t="s">
        <v>547</v>
      </c>
      <c r="C1520" s="44"/>
      <c r="D1520" s="44"/>
      <c r="E1520" s="45">
        <v>270000</v>
      </c>
      <c r="F1520" s="21" t="s">
        <v>2615</v>
      </c>
      <c r="G1520" s="7"/>
    </row>
    <row r="1521" spans="1:7" ht="15" thickBot="1">
      <c r="A1521" s="21">
        <v>1519</v>
      </c>
      <c r="B1521" s="21" t="s">
        <v>549</v>
      </c>
      <c r="C1521" s="44"/>
      <c r="D1521" s="44"/>
      <c r="E1521" s="45">
        <v>100000</v>
      </c>
      <c r="F1521" s="21" t="s">
        <v>2615</v>
      </c>
      <c r="G1521" s="7"/>
    </row>
    <row r="1522" spans="1:7" ht="15" thickBot="1">
      <c r="A1522" s="21">
        <v>1520</v>
      </c>
      <c r="B1522" s="21" t="s">
        <v>2528</v>
      </c>
      <c r="C1522" s="44"/>
      <c r="D1522" s="44"/>
      <c r="E1522" s="45">
        <v>324000</v>
      </c>
      <c r="F1522" s="21" t="s">
        <v>2615</v>
      </c>
      <c r="G1522" s="7"/>
    </row>
    <row r="1523" spans="1:7" ht="15" thickBot="1">
      <c r="A1523" s="21">
        <v>1521</v>
      </c>
      <c r="B1523" s="21" t="s">
        <v>868</v>
      </c>
      <c r="C1523" s="6"/>
      <c r="D1523" s="44"/>
      <c r="E1523" s="45">
        <v>15000</v>
      </c>
      <c r="F1523" s="21" t="s">
        <v>2615</v>
      </c>
      <c r="G1523" s="7"/>
    </row>
    <row r="1524" spans="1:7" ht="15" thickBot="1">
      <c r="A1524" s="21">
        <v>1522</v>
      </c>
      <c r="B1524" s="21" t="s">
        <v>868</v>
      </c>
      <c r="C1524" s="44"/>
      <c r="D1524" s="44"/>
      <c r="E1524" s="45">
        <v>6000</v>
      </c>
      <c r="F1524" s="21" t="s">
        <v>2615</v>
      </c>
      <c r="G1524" s="7"/>
    </row>
    <row r="1525" spans="1:7" ht="15" thickBot="1">
      <c r="A1525" s="21">
        <v>1523</v>
      </c>
      <c r="B1525" s="21" t="s">
        <v>2529</v>
      </c>
      <c r="C1525" s="44"/>
      <c r="D1525" s="44"/>
      <c r="E1525" s="45">
        <v>120000</v>
      </c>
      <c r="F1525" s="21" t="s">
        <v>2615</v>
      </c>
      <c r="G1525" s="7"/>
    </row>
    <row r="1526" spans="1:7" ht="15" thickBot="1">
      <c r="A1526" s="21">
        <v>1524</v>
      </c>
      <c r="B1526" s="21" t="s">
        <v>869</v>
      </c>
      <c r="C1526" s="44"/>
      <c r="D1526" s="44"/>
      <c r="E1526" s="45">
        <v>14000</v>
      </c>
      <c r="F1526" s="21" t="s">
        <v>2615</v>
      </c>
      <c r="G1526" s="7"/>
    </row>
    <row r="1527" spans="1:7" ht="15" thickBot="1">
      <c r="A1527" s="21">
        <v>1525</v>
      </c>
      <c r="B1527" s="21" t="s">
        <v>551</v>
      </c>
      <c r="C1527" s="44"/>
      <c r="D1527" s="44"/>
      <c r="E1527" s="45">
        <v>100000</v>
      </c>
      <c r="F1527" s="21" t="s">
        <v>2615</v>
      </c>
      <c r="G1527" s="7"/>
    </row>
    <row r="1528" spans="1:7" ht="15" thickBot="1">
      <c r="A1528" s="21">
        <v>1526</v>
      </c>
      <c r="B1528" s="21" t="s">
        <v>552</v>
      </c>
      <c r="C1528" s="44"/>
      <c r="D1528" s="44"/>
      <c r="E1528" s="45">
        <v>8000</v>
      </c>
      <c r="F1528" s="21" t="s">
        <v>2615</v>
      </c>
      <c r="G1528" s="7"/>
    </row>
    <row r="1529" spans="1:7" ht="15" thickBot="1">
      <c r="A1529" s="21">
        <v>1527</v>
      </c>
      <c r="B1529" s="21" t="s">
        <v>2530</v>
      </c>
      <c r="C1529" s="44"/>
      <c r="D1529" s="44"/>
      <c r="E1529" s="45">
        <v>106000</v>
      </c>
      <c r="F1529" s="21" t="s">
        <v>2615</v>
      </c>
      <c r="G1529" s="7"/>
    </row>
    <row r="1530" spans="1:7" ht="15" thickBot="1">
      <c r="A1530" s="21">
        <v>1528</v>
      </c>
      <c r="B1530" s="21" t="s">
        <v>2531</v>
      </c>
      <c r="C1530" s="44"/>
      <c r="D1530" s="44"/>
      <c r="E1530" s="45">
        <v>8000</v>
      </c>
      <c r="F1530" s="21" t="s">
        <v>2615</v>
      </c>
      <c r="G1530" s="7"/>
    </row>
    <row r="1531" spans="1:7" ht="15" thickBot="1">
      <c r="A1531" s="21">
        <v>1529</v>
      </c>
      <c r="B1531" s="21" t="s">
        <v>2532</v>
      </c>
      <c r="C1531" s="44"/>
      <c r="D1531" s="44"/>
      <c r="E1531" s="45">
        <v>14000</v>
      </c>
      <c r="F1531" s="21" t="s">
        <v>2615</v>
      </c>
      <c r="G1531" s="7"/>
    </row>
    <row r="1532" spans="1:7" ht="15" thickBot="1">
      <c r="A1532" s="21">
        <v>1530</v>
      </c>
      <c r="B1532" s="21" t="s">
        <v>2533</v>
      </c>
      <c r="C1532" s="44"/>
      <c r="D1532" s="44"/>
      <c r="E1532" s="45">
        <v>8000</v>
      </c>
      <c r="F1532" s="21" t="s">
        <v>2615</v>
      </c>
      <c r="G1532" s="7"/>
    </row>
    <row r="1533" spans="1:7" ht="15" thickBot="1">
      <c r="A1533" s="21">
        <v>1531</v>
      </c>
      <c r="B1533" s="21" t="s">
        <v>2534</v>
      </c>
      <c r="C1533" s="44"/>
      <c r="D1533" s="44"/>
      <c r="E1533" s="45">
        <v>10000</v>
      </c>
      <c r="F1533" s="21" t="s">
        <v>2615</v>
      </c>
      <c r="G1533" s="7"/>
    </row>
    <row r="1534" spans="1:7" ht="15" thickBot="1">
      <c r="A1534" s="21">
        <v>1532</v>
      </c>
      <c r="B1534" s="21" t="s">
        <v>2535</v>
      </c>
      <c r="C1534" s="44"/>
      <c r="D1534" s="44"/>
      <c r="E1534" s="45">
        <v>8000</v>
      </c>
      <c r="F1534" s="21" t="s">
        <v>2615</v>
      </c>
      <c r="G1534" s="7"/>
    </row>
    <row r="1535" spans="1:7" ht="15" thickBot="1">
      <c r="A1535" s="21">
        <v>1533</v>
      </c>
      <c r="B1535" s="21" t="s">
        <v>2536</v>
      </c>
      <c r="C1535" s="44"/>
      <c r="D1535" s="44"/>
      <c r="E1535" s="45">
        <v>10000</v>
      </c>
      <c r="F1535" s="21" t="s">
        <v>2616</v>
      </c>
      <c r="G1535" s="7"/>
    </row>
    <row r="1536" spans="1:7" ht="27" customHeight="1" thickBot="1">
      <c r="A1536" s="562" t="s">
        <v>2701</v>
      </c>
      <c r="B1536" s="563"/>
      <c r="C1536" s="563"/>
      <c r="D1536" s="564"/>
      <c r="E1536" s="494">
        <f>SUM(E3:E1535)</f>
        <v>137770662</v>
      </c>
      <c r="F1536" s="21"/>
      <c r="G1536" s="7"/>
    </row>
  </sheetData>
  <mergeCells count="2">
    <mergeCell ref="A1536:D1536"/>
    <mergeCell ref="A1:G1"/>
  </mergeCells>
  <phoneticPr fontId="2" type="noConversion"/>
  <printOptions horizontalCentered="1"/>
  <pageMargins left="0.70866141732283472" right="0.51181102362204722" top="0.55118110236220474" bottom="0.55118110236220474" header="0.31496062992125984" footer="0.31496062992125984"/>
  <pageSetup paperSize="9" scale="79" fitToHeight="70"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2"/>
  <sheetViews>
    <sheetView topLeftCell="A103" zoomScale="108" workbookViewId="0">
      <selection activeCell="C3" sqref="C3:D121"/>
    </sheetView>
  </sheetViews>
  <sheetFormatPr defaultColWidth="9" defaultRowHeight="14.25"/>
  <cols>
    <col min="1" max="1" width="6.375" style="3" customWidth="1"/>
    <col min="2" max="2" width="11.25" style="3" customWidth="1"/>
    <col min="3" max="3" width="18.5" style="3" customWidth="1"/>
    <col min="4" max="4" width="18.5" style="11" customWidth="1"/>
    <col min="5" max="5" width="12.75" style="18" customWidth="1"/>
    <col min="6" max="6" width="17.125" style="3" customWidth="1"/>
    <col min="7" max="7" width="11.625" style="20" customWidth="1"/>
    <col min="8" max="8" width="12.375" style="3" customWidth="1"/>
    <col min="9" max="16384" width="9" style="3"/>
  </cols>
  <sheetData>
    <row r="1" spans="1:7" s="1" customFormat="1" ht="19.5">
      <c r="A1" s="266" t="s">
        <v>8230</v>
      </c>
      <c r="C1" s="17"/>
      <c r="D1" s="282"/>
      <c r="E1" s="268"/>
      <c r="F1" s="283"/>
      <c r="G1" s="17"/>
    </row>
    <row r="2" spans="1:7">
      <c r="A2" s="147" t="s">
        <v>4226</v>
      </c>
      <c r="B2" s="147" t="s">
        <v>4227</v>
      </c>
      <c r="C2" s="147" t="s">
        <v>4228</v>
      </c>
      <c r="D2" s="147" t="s">
        <v>4229</v>
      </c>
      <c r="E2" s="120" t="s">
        <v>4230</v>
      </c>
      <c r="F2" s="147" t="s">
        <v>2</v>
      </c>
      <c r="G2" s="147" t="s">
        <v>4231</v>
      </c>
    </row>
    <row r="3" spans="1:7">
      <c r="A3" s="70" t="s">
        <v>4012</v>
      </c>
      <c r="B3" s="70" t="s">
        <v>4013</v>
      </c>
      <c r="C3" s="71"/>
      <c r="D3" s="63"/>
      <c r="E3" s="72">
        <v>120000</v>
      </c>
      <c r="F3" s="73" t="s">
        <v>4232</v>
      </c>
      <c r="G3" s="72"/>
    </row>
    <row r="4" spans="1:7">
      <c r="A4" s="70" t="s">
        <v>4233</v>
      </c>
      <c r="B4" s="70" t="s">
        <v>4014</v>
      </c>
      <c r="C4" s="71"/>
      <c r="D4" s="63"/>
      <c r="E4" s="72">
        <v>120000</v>
      </c>
      <c r="F4" s="73" t="s">
        <v>4232</v>
      </c>
      <c r="G4" s="72"/>
    </row>
    <row r="5" spans="1:7">
      <c r="A5" s="70" t="s">
        <v>4234</v>
      </c>
      <c r="B5" s="70" t="s">
        <v>4016</v>
      </c>
      <c r="C5" s="71"/>
      <c r="D5" s="63"/>
      <c r="E5" s="72">
        <v>120000</v>
      </c>
      <c r="F5" s="73" t="s">
        <v>4232</v>
      </c>
      <c r="G5" s="72"/>
    </row>
    <row r="6" spans="1:7">
      <c r="A6" s="70" t="s">
        <v>4017</v>
      </c>
      <c r="B6" s="70" t="s">
        <v>4018</v>
      </c>
      <c r="C6" s="71"/>
      <c r="D6" s="63"/>
      <c r="E6" s="72">
        <v>120000</v>
      </c>
      <c r="F6" s="73" t="s">
        <v>4232</v>
      </c>
      <c r="G6" s="72"/>
    </row>
    <row r="7" spans="1:7">
      <c r="A7" s="70" t="s">
        <v>4019</v>
      </c>
      <c r="B7" s="70" t="s">
        <v>4020</v>
      </c>
      <c r="C7" s="71"/>
      <c r="D7" s="63"/>
      <c r="E7" s="72">
        <v>120000</v>
      </c>
      <c r="F7" s="73" t="s">
        <v>4023</v>
      </c>
      <c r="G7" s="72"/>
    </row>
    <row r="8" spans="1:7">
      <c r="A8" s="70" t="s">
        <v>4021</v>
      </c>
      <c r="B8" s="70" t="s">
        <v>4022</v>
      </c>
      <c r="C8" s="71"/>
      <c r="D8" s="63"/>
      <c r="E8" s="72">
        <v>120000</v>
      </c>
      <c r="F8" s="73" t="s">
        <v>4015</v>
      </c>
      <c r="G8" s="72"/>
    </row>
    <row r="9" spans="1:7">
      <c r="A9" s="70" t="s">
        <v>4024</v>
      </c>
      <c r="B9" s="70" t="s">
        <v>2317</v>
      </c>
      <c r="C9" s="71"/>
      <c r="D9" s="63"/>
      <c r="E9" s="72">
        <v>80000</v>
      </c>
      <c r="F9" s="73" t="s">
        <v>4235</v>
      </c>
      <c r="G9" s="72"/>
    </row>
    <row r="10" spans="1:7">
      <c r="A10" s="70" t="s">
        <v>4025</v>
      </c>
      <c r="B10" s="70" t="s">
        <v>2326</v>
      </c>
      <c r="C10" s="71"/>
      <c r="D10" s="63"/>
      <c r="E10" s="72">
        <v>120000</v>
      </c>
      <c r="F10" s="73" t="s">
        <v>4232</v>
      </c>
      <c r="G10" s="72"/>
    </row>
    <row r="11" spans="1:7">
      <c r="A11" s="70" t="s">
        <v>4026</v>
      </c>
      <c r="B11" s="70" t="s">
        <v>2342</v>
      </c>
      <c r="C11" s="71"/>
      <c r="D11" s="63"/>
      <c r="E11" s="72">
        <v>120000</v>
      </c>
      <c r="F11" s="73" t="s">
        <v>4023</v>
      </c>
      <c r="G11" s="72"/>
    </row>
    <row r="12" spans="1:7">
      <c r="A12" s="70" t="s">
        <v>4027</v>
      </c>
      <c r="B12" s="70" t="s">
        <v>4028</v>
      </c>
      <c r="C12" s="71"/>
      <c r="D12" s="63"/>
      <c r="E12" s="72">
        <v>120000</v>
      </c>
      <c r="F12" s="73" t="s">
        <v>4232</v>
      </c>
      <c r="G12" s="72"/>
    </row>
    <row r="13" spans="1:7">
      <c r="A13" s="70" t="s">
        <v>4029</v>
      </c>
      <c r="B13" s="70" t="s">
        <v>4030</v>
      </c>
      <c r="C13" s="71"/>
      <c r="D13" s="63"/>
      <c r="E13" s="72">
        <v>105000</v>
      </c>
      <c r="F13" s="73" t="s">
        <v>4015</v>
      </c>
      <c r="G13" s="72"/>
    </row>
    <row r="14" spans="1:7">
      <c r="A14" s="70" t="s">
        <v>4031</v>
      </c>
      <c r="B14" s="70" t="s">
        <v>4032</v>
      </c>
      <c r="C14" s="71"/>
      <c r="D14" s="63"/>
      <c r="E14" s="72">
        <v>120000</v>
      </c>
      <c r="F14" s="73" t="s">
        <v>4236</v>
      </c>
      <c r="G14" s="72"/>
    </row>
    <row r="15" spans="1:7">
      <c r="A15" s="70" t="s">
        <v>4033</v>
      </c>
      <c r="B15" s="70" t="s">
        <v>4034</v>
      </c>
      <c r="C15" s="71"/>
      <c r="D15" s="63"/>
      <c r="E15" s="72">
        <v>120000</v>
      </c>
      <c r="F15" s="73" t="s">
        <v>4015</v>
      </c>
      <c r="G15" s="72"/>
    </row>
    <row r="16" spans="1:7">
      <c r="A16" s="70" t="s">
        <v>4035</v>
      </c>
      <c r="B16" s="70" t="s">
        <v>4036</v>
      </c>
      <c r="C16" s="71"/>
      <c r="D16" s="63"/>
      <c r="E16" s="72">
        <v>130000</v>
      </c>
      <c r="F16" s="73" t="s">
        <v>4236</v>
      </c>
      <c r="G16" s="72"/>
    </row>
    <row r="17" spans="1:7">
      <c r="A17" s="70" t="s">
        <v>4037</v>
      </c>
      <c r="B17" s="70" t="s">
        <v>4036</v>
      </c>
      <c r="C17" s="71"/>
      <c r="D17" s="63"/>
      <c r="E17" s="72">
        <v>500000</v>
      </c>
      <c r="F17" s="73" t="s">
        <v>4232</v>
      </c>
      <c r="G17" s="72"/>
    </row>
    <row r="18" spans="1:7">
      <c r="A18" s="70" t="s">
        <v>4038</v>
      </c>
      <c r="B18" s="70" t="s">
        <v>4039</v>
      </c>
      <c r="C18" s="71"/>
      <c r="D18" s="63"/>
      <c r="E18" s="72">
        <v>50000</v>
      </c>
      <c r="F18" s="73" t="s">
        <v>4232</v>
      </c>
      <c r="G18" s="72"/>
    </row>
    <row r="19" spans="1:7">
      <c r="A19" s="70" t="s">
        <v>4040</v>
      </c>
      <c r="B19" s="70" t="s">
        <v>4041</v>
      </c>
      <c r="C19" s="71"/>
      <c r="D19" s="63"/>
      <c r="E19" s="72">
        <v>120000</v>
      </c>
      <c r="F19" s="73" t="s">
        <v>4232</v>
      </c>
      <c r="G19" s="72"/>
    </row>
    <row r="20" spans="1:7">
      <c r="A20" s="70" t="s">
        <v>4042</v>
      </c>
      <c r="B20" s="70" t="s">
        <v>4043</v>
      </c>
      <c r="C20" s="71"/>
      <c r="D20" s="63"/>
      <c r="E20" s="72">
        <v>6000</v>
      </c>
      <c r="F20" s="73" t="s">
        <v>4236</v>
      </c>
      <c r="G20" s="72"/>
    </row>
    <row r="21" spans="1:7">
      <c r="A21" s="70" t="s">
        <v>4044</v>
      </c>
      <c r="B21" s="70" t="s">
        <v>4045</v>
      </c>
      <c r="C21" s="71"/>
      <c r="D21" s="63"/>
      <c r="E21" s="72">
        <v>50000</v>
      </c>
      <c r="F21" s="73" t="s">
        <v>4236</v>
      </c>
      <c r="G21" s="72"/>
    </row>
    <row r="22" spans="1:7">
      <c r="A22" s="70" t="s">
        <v>4046</v>
      </c>
      <c r="B22" s="70" t="s">
        <v>4047</v>
      </c>
      <c r="C22" s="71"/>
      <c r="D22" s="63"/>
      <c r="E22" s="72">
        <v>6000</v>
      </c>
      <c r="F22" s="73" t="s">
        <v>4232</v>
      </c>
      <c r="G22" s="72"/>
    </row>
    <row r="23" spans="1:7">
      <c r="A23" s="70" t="s">
        <v>4048</v>
      </c>
      <c r="B23" s="70" t="s">
        <v>4049</v>
      </c>
      <c r="C23" s="71"/>
      <c r="D23" s="63"/>
      <c r="E23" s="72">
        <v>120000</v>
      </c>
      <c r="F23" s="73" t="s">
        <v>4236</v>
      </c>
      <c r="G23" s="72"/>
    </row>
    <row r="24" spans="1:7">
      <c r="A24" s="70" t="s">
        <v>4050</v>
      </c>
      <c r="B24" s="70" t="s">
        <v>4051</v>
      </c>
      <c r="C24" s="71"/>
      <c r="D24" s="63"/>
      <c r="E24" s="72">
        <v>6000</v>
      </c>
      <c r="F24" s="73" t="s">
        <v>4023</v>
      </c>
      <c r="G24" s="72"/>
    </row>
    <row r="25" spans="1:7">
      <c r="A25" s="70" t="s">
        <v>4052</v>
      </c>
      <c r="B25" s="70" t="s">
        <v>4053</v>
      </c>
      <c r="C25" s="71"/>
      <c r="D25" s="63"/>
      <c r="E25" s="72">
        <v>6000</v>
      </c>
      <c r="F25" s="73" t="s">
        <v>4236</v>
      </c>
      <c r="G25" s="72"/>
    </row>
    <row r="26" spans="1:7">
      <c r="A26" s="70" t="s">
        <v>4054</v>
      </c>
      <c r="B26" s="70" t="s">
        <v>4055</v>
      </c>
      <c r="C26" s="71"/>
      <c r="D26" s="63"/>
      <c r="E26" s="72">
        <v>6000</v>
      </c>
      <c r="F26" s="73" t="s">
        <v>4236</v>
      </c>
      <c r="G26" s="72"/>
    </row>
    <row r="27" spans="1:7">
      <c r="A27" s="70" t="s">
        <v>4056</v>
      </c>
      <c r="B27" s="70" t="s">
        <v>4057</v>
      </c>
      <c r="C27" s="71"/>
      <c r="D27" s="63"/>
      <c r="E27" s="72">
        <v>6000</v>
      </c>
      <c r="F27" s="73" t="s">
        <v>4015</v>
      </c>
      <c r="G27" s="72"/>
    </row>
    <row r="28" spans="1:7">
      <c r="A28" s="70" t="s">
        <v>4058</v>
      </c>
      <c r="B28" s="70" t="s">
        <v>4059</v>
      </c>
      <c r="C28" s="71"/>
      <c r="D28" s="63"/>
      <c r="E28" s="72">
        <v>40000</v>
      </c>
      <c r="F28" s="73" t="s">
        <v>4015</v>
      </c>
      <c r="G28" s="72"/>
    </row>
    <row r="29" spans="1:7">
      <c r="A29" s="70" t="s">
        <v>4060</v>
      </c>
      <c r="B29" s="70" t="s">
        <v>4061</v>
      </c>
      <c r="C29" s="71"/>
      <c r="D29" s="63"/>
      <c r="E29" s="72">
        <v>6000</v>
      </c>
      <c r="F29" s="73" t="s">
        <v>4015</v>
      </c>
      <c r="G29" s="72"/>
    </row>
    <row r="30" spans="1:7">
      <c r="A30" s="70" t="s">
        <v>4062</v>
      </c>
      <c r="B30" s="70" t="s">
        <v>4063</v>
      </c>
      <c r="C30" s="71"/>
      <c r="D30" s="63"/>
      <c r="E30" s="72">
        <v>120000</v>
      </c>
      <c r="F30" s="73" t="s">
        <v>4236</v>
      </c>
      <c r="G30" s="72"/>
    </row>
    <row r="31" spans="1:7">
      <c r="A31" s="70" t="s">
        <v>4064</v>
      </c>
      <c r="B31" s="70" t="s">
        <v>4065</v>
      </c>
      <c r="C31" s="71"/>
      <c r="D31" s="63"/>
      <c r="E31" s="72">
        <v>6000</v>
      </c>
      <c r="F31" s="73" t="s">
        <v>4232</v>
      </c>
      <c r="G31" s="72"/>
    </row>
    <row r="32" spans="1:7">
      <c r="A32" s="70" t="s">
        <v>4066</v>
      </c>
      <c r="B32" s="70" t="s">
        <v>4065</v>
      </c>
      <c r="C32" s="71"/>
      <c r="D32" s="63"/>
      <c r="E32" s="72">
        <v>6000</v>
      </c>
      <c r="F32" s="73" t="s">
        <v>4235</v>
      </c>
      <c r="G32" s="72"/>
    </row>
    <row r="33" spans="1:7">
      <c r="A33" s="70" t="s">
        <v>4067</v>
      </c>
      <c r="B33" s="70" t="s">
        <v>4068</v>
      </c>
      <c r="C33" s="71"/>
      <c r="D33" s="63"/>
      <c r="E33" s="72">
        <v>6000</v>
      </c>
      <c r="F33" s="73" t="s">
        <v>4236</v>
      </c>
      <c r="G33" s="72"/>
    </row>
    <row r="34" spans="1:7">
      <c r="A34" s="70" t="s">
        <v>4069</v>
      </c>
      <c r="B34" s="70" t="s">
        <v>4070</v>
      </c>
      <c r="C34" s="71"/>
      <c r="D34" s="63"/>
      <c r="E34" s="72">
        <v>6000</v>
      </c>
      <c r="F34" s="73" t="s">
        <v>4236</v>
      </c>
      <c r="G34" s="72"/>
    </row>
    <row r="35" spans="1:7">
      <c r="A35" s="70" t="s">
        <v>4071</v>
      </c>
      <c r="B35" s="70" t="s">
        <v>4072</v>
      </c>
      <c r="C35" s="71"/>
      <c r="D35" s="63"/>
      <c r="E35" s="72">
        <v>40000</v>
      </c>
      <c r="F35" s="73" t="s">
        <v>4237</v>
      </c>
      <c r="G35" s="72"/>
    </row>
    <row r="36" spans="1:7">
      <c r="A36" s="70" t="s">
        <v>4073</v>
      </c>
      <c r="B36" s="70" t="s">
        <v>4074</v>
      </c>
      <c r="C36" s="71"/>
      <c r="D36" s="63"/>
      <c r="E36" s="72">
        <v>6000</v>
      </c>
      <c r="F36" s="73" t="s">
        <v>4075</v>
      </c>
      <c r="G36" s="72"/>
    </row>
    <row r="37" spans="1:7">
      <c r="A37" s="70" t="s">
        <v>4076</v>
      </c>
      <c r="B37" s="70" t="s">
        <v>4077</v>
      </c>
      <c r="C37" s="71"/>
      <c r="D37" s="63"/>
      <c r="E37" s="72">
        <v>120000</v>
      </c>
      <c r="F37" s="73" t="s">
        <v>4075</v>
      </c>
      <c r="G37" s="72"/>
    </row>
    <row r="38" spans="1:7">
      <c r="A38" s="70" t="s">
        <v>4078</v>
      </c>
      <c r="B38" s="70" t="s">
        <v>4079</v>
      </c>
      <c r="C38" s="71"/>
      <c r="D38" s="63"/>
      <c r="E38" s="72">
        <v>6000</v>
      </c>
      <c r="F38" s="73" t="s">
        <v>4075</v>
      </c>
      <c r="G38" s="72"/>
    </row>
    <row r="39" spans="1:7">
      <c r="A39" s="70" t="s">
        <v>4080</v>
      </c>
      <c r="B39" s="70" t="s">
        <v>4081</v>
      </c>
      <c r="C39" s="71"/>
      <c r="D39" s="63"/>
      <c r="E39" s="72">
        <v>6000</v>
      </c>
      <c r="F39" s="73" t="s">
        <v>4075</v>
      </c>
      <c r="G39" s="72"/>
    </row>
    <row r="40" spans="1:7">
      <c r="A40" s="70" t="s">
        <v>4082</v>
      </c>
      <c r="B40" s="70" t="s">
        <v>4083</v>
      </c>
      <c r="C40" s="71"/>
      <c r="D40" s="63"/>
      <c r="E40" s="72">
        <v>18000</v>
      </c>
      <c r="F40" s="73" t="s">
        <v>4075</v>
      </c>
      <c r="G40" s="72"/>
    </row>
    <row r="41" spans="1:7">
      <c r="A41" s="70" t="s">
        <v>4084</v>
      </c>
      <c r="B41" s="70" t="s">
        <v>4083</v>
      </c>
      <c r="C41" s="71"/>
      <c r="D41" s="63"/>
      <c r="E41" s="72">
        <v>6000</v>
      </c>
      <c r="F41" s="73" t="s">
        <v>4075</v>
      </c>
      <c r="G41" s="72"/>
    </row>
    <row r="42" spans="1:7">
      <c r="A42" s="70" t="s">
        <v>4085</v>
      </c>
      <c r="B42" s="70" t="s">
        <v>4086</v>
      </c>
      <c r="C42" s="71"/>
      <c r="D42" s="63"/>
      <c r="E42" s="72">
        <v>200000</v>
      </c>
      <c r="F42" s="73" t="s">
        <v>4075</v>
      </c>
      <c r="G42" s="72"/>
    </row>
    <row r="43" spans="1:7">
      <c r="A43" s="70" t="s">
        <v>4087</v>
      </c>
      <c r="B43" s="70" t="s">
        <v>4088</v>
      </c>
      <c r="C43" s="71"/>
      <c r="D43" s="63"/>
      <c r="E43" s="72">
        <v>6000</v>
      </c>
      <c r="F43" s="73" t="s">
        <v>4075</v>
      </c>
      <c r="G43" s="72"/>
    </row>
    <row r="44" spans="1:7">
      <c r="A44" s="70" t="s">
        <v>4089</v>
      </c>
      <c r="B44" s="70" t="s">
        <v>4090</v>
      </c>
      <c r="C44" s="71"/>
      <c r="D44" s="63"/>
      <c r="E44" s="72">
        <v>6000</v>
      </c>
      <c r="F44" s="73" t="s">
        <v>4075</v>
      </c>
      <c r="G44" s="72"/>
    </row>
    <row r="45" spans="1:7">
      <c r="A45" s="70" t="s">
        <v>4091</v>
      </c>
      <c r="B45" s="70" t="s">
        <v>4092</v>
      </c>
      <c r="C45" s="71"/>
      <c r="D45" s="63"/>
      <c r="E45" s="72">
        <v>40000</v>
      </c>
      <c r="F45" s="73" t="s">
        <v>4075</v>
      </c>
      <c r="G45" s="72"/>
    </row>
    <row r="46" spans="1:7">
      <c r="A46" s="70" t="s">
        <v>4093</v>
      </c>
      <c r="B46" s="70" t="s">
        <v>4094</v>
      </c>
      <c r="C46" s="71"/>
      <c r="D46" s="63"/>
      <c r="E46" s="72">
        <v>6000</v>
      </c>
      <c r="F46" s="73" t="s">
        <v>4075</v>
      </c>
      <c r="G46" s="72"/>
    </row>
    <row r="47" spans="1:7">
      <c r="A47" s="70" t="s">
        <v>4095</v>
      </c>
      <c r="B47" s="70" t="s">
        <v>4096</v>
      </c>
      <c r="C47" s="71"/>
      <c r="D47" s="63"/>
      <c r="E47" s="72">
        <v>6000</v>
      </c>
      <c r="F47" s="73" t="s">
        <v>4075</v>
      </c>
      <c r="G47" s="72"/>
    </row>
    <row r="48" spans="1:7">
      <c r="A48" s="70" t="s">
        <v>4097</v>
      </c>
      <c r="B48" s="70" t="s">
        <v>4098</v>
      </c>
      <c r="C48" s="71"/>
      <c r="D48" s="63"/>
      <c r="E48" s="72">
        <v>6000</v>
      </c>
      <c r="F48" s="73" t="s">
        <v>4075</v>
      </c>
      <c r="G48" s="72"/>
    </row>
    <row r="49" spans="1:7">
      <c r="A49" s="70" t="s">
        <v>4099</v>
      </c>
      <c r="B49" s="70" t="s">
        <v>4100</v>
      </c>
      <c r="C49" s="71"/>
      <c r="D49" s="63"/>
      <c r="E49" s="72">
        <v>120000</v>
      </c>
      <c r="F49" s="73" t="s">
        <v>4075</v>
      </c>
      <c r="G49" s="72"/>
    </row>
    <row r="50" spans="1:7">
      <c r="A50" s="70" t="s">
        <v>4101</v>
      </c>
      <c r="B50" s="70" t="s">
        <v>843</v>
      </c>
      <c r="C50" s="71"/>
      <c r="D50" s="63"/>
      <c r="E50" s="72">
        <v>6000</v>
      </c>
      <c r="F50" s="73" t="s">
        <v>4075</v>
      </c>
      <c r="G50" s="72"/>
    </row>
    <row r="51" spans="1:7">
      <c r="A51" s="70" t="s">
        <v>4102</v>
      </c>
      <c r="B51" s="70" t="s">
        <v>647</v>
      </c>
      <c r="C51" s="71"/>
      <c r="D51" s="63"/>
      <c r="E51" s="72">
        <v>6000</v>
      </c>
      <c r="F51" s="73" t="s">
        <v>4075</v>
      </c>
      <c r="G51" s="72"/>
    </row>
    <row r="52" spans="1:7">
      <c r="A52" s="70" t="s">
        <v>4103</v>
      </c>
      <c r="B52" s="70" t="s">
        <v>846</v>
      </c>
      <c r="C52" s="71"/>
      <c r="D52" s="63"/>
      <c r="E52" s="72">
        <v>6000</v>
      </c>
      <c r="F52" s="73" t="s">
        <v>4075</v>
      </c>
      <c r="G52" s="72"/>
    </row>
    <row r="53" spans="1:7">
      <c r="A53" s="70" t="s">
        <v>4104</v>
      </c>
      <c r="B53" s="70" t="s">
        <v>773</v>
      </c>
      <c r="C53" s="71"/>
      <c r="D53" s="63"/>
      <c r="E53" s="72">
        <v>6000</v>
      </c>
      <c r="F53" s="73" t="s">
        <v>4075</v>
      </c>
      <c r="G53" s="72"/>
    </row>
    <row r="54" spans="1:7">
      <c r="A54" s="70" t="s">
        <v>4105</v>
      </c>
      <c r="B54" s="70" t="s">
        <v>671</v>
      </c>
      <c r="C54" s="71"/>
      <c r="D54" s="63"/>
      <c r="E54" s="72">
        <v>40000</v>
      </c>
      <c r="F54" s="73" t="s">
        <v>4075</v>
      </c>
      <c r="G54" s="72"/>
    </row>
    <row r="55" spans="1:7">
      <c r="A55" s="70" t="s">
        <v>4106</v>
      </c>
      <c r="B55" s="70" t="s">
        <v>2491</v>
      </c>
      <c r="C55" s="71"/>
      <c r="D55" s="63"/>
      <c r="E55" s="72">
        <v>120000</v>
      </c>
      <c r="F55" s="73" t="s">
        <v>4075</v>
      </c>
      <c r="G55" s="72"/>
    </row>
    <row r="56" spans="1:7">
      <c r="A56" s="70" t="s">
        <v>4107</v>
      </c>
      <c r="B56" s="70" t="s">
        <v>4108</v>
      </c>
      <c r="C56" s="71"/>
      <c r="D56" s="63"/>
      <c r="E56" s="72">
        <v>6000</v>
      </c>
      <c r="F56" s="73" t="s">
        <v>4075</v>
      </c>
      <c r="G56" s="72"/>
    </row>
    <row r="57" spans="1:7">
      <c r="A57" s="70" t="s">
        <v>4109</v>
      </c>
      <c r="B57" s="70" t="s">
        <v>4110</v>
      </c>
      <c r="C57" s="71"/>
      <c r="D57" s="63"/>
      <c r="E57" s="72">
        <v>6500</v>
      </c>
      <c r="F57" s="73" t="s">
        <v>4075</v>
      </c>
      <c r="G57" s="72"/>
    </row>
    <row r="58" spans="1:7">
      <c r="A58" s="70" t="s">
        <v>4111</v>
      </c>
      <c r="B58" s="70" t="s">
        <v>848</v>
      </c>
      <c r="C58" s="71"/>
      <c r="D58" s="63"/>
      <c r="E58" s="72">
        <v>6000</v>
      </c>
      <c r="F58" s="73" t="s">
        <v>4075</v>
      </c>
      <c r="G58" s="72"/>
    </row>
    <row r="59" spans="1:7">
      <c r="A59" s="70" t="s">
        <v>4112</v>
      </c>
      <c r="B59" s="70" t="s">
        <v>850</v>
      </c>
      <c r="C59" s="71"/>
      <c r="D59" s="63"/>
      <c r="E59" s="72">
        <v>6000</v>
      </c>
      <c r="F59" s="73" t="s">
        <v>4075</v>
      </c>
      <c r="G59" s="72"/>
    </row>
    <row r="60" spans="1:7">
      <c r="A60" s="70" t="s">
        <v>4113</v>
      </c>
      <c r="B60" s="70" t="s">
        <v>4114</v>
      </c>
      <c r="C60" s="71"/>
      <c r="D60" s="63"/>
      <c r="E60" s="72">
        <v>40000</v>
      </c>
      <c r="F60" s="73" t="s">
        <v>4075</v>
      </c>
      <c r="G60" s="72"/>
    </row>
    <row r="61" spans="1:7">
      <c r="A61" s="70" t="s">
        <v>4115</v>
      </c>
      <c r="B61" s="70" t="s">
        <v>4114</v>
      </c>
      <c r="C61" s="71"/>
      <c r="D61" s="63"/>
      <c r="E61" s="72">
        <v>6500</v>
      </c>
      <c r="F61" s="73" t="s">
        <v>4075</v>
      </c>
      <c r="G61" s="72"/>
    </row>
    <row r="62" spans="1:7">
      <c r="A62" s="70" t="s">
        <v>4116</v>
      </c>
      <c r="B62" s="70" t="s">
        <v>4117</v>
      </c>
      <c r="C62" s="71"/>
      <c r="D62" s="63"/>
      <c r="E62" s="72">
        <v>6500</v>
      </c>
      <c r="F62" s="73" t="s">
        <v>4075</v>
      </c>
      <c r="G62" s="72"/>
    </row>
    <row r="63" spans="1:7">
      <c r="A63" s="70" t="s">
        <v>4118</v>
      </c>
      <c r="B63" s="70" t="s">
        <v>4117</v>
      </c>
      <c r="C63" s="71"/>
      <c r="D63" s="63"/>
      <c r="E63" s="72">
        <v>6500</v>
      </c>
      <c r="F63" s="73" t="s">
        <v>4075</v>
      </c>
      <c r="G63" s="72"/>
    </row>
    <row r="64" spans="1:7">
      <c r="A64" s="70" t="s">
        <v>4119</v>
      </c>
      <c r="B64" s="70" t="s">
        <v>4117</v>
      </c>
      <c r="C64" s="71"/>
      <c r="D64" s="63"/>
      <c r="E64" s="72">
        <v>8000</v>
      </c>
      <c r="F64" s="73" t="s">
        <v>4075</v>
      </c>
      <c r="G64" s="72"/>
    </row>
    <row r="65" spans="1:7">
      <c r="A65" s="70" t="s">
        <v>4120</v>
      </c>
      <c r="B65" s="70" t="s">
        <v>4117</v>
      </c>
      <c r="C65" s="71"/>
      <c r="D65" s="63"/>
      <c r="E65" s="72">
        <v>120000</v>
      </c>
      <c r="F65" s="73" t="s">
        <v>4075</v>
      </c>
      <c r="G65" s="72"/>
    </row>
    <row r="66" spans="1:7">
      <c r="A66" s="70" t="s">
        <v>4121</v>
      </c>
      <c r="B66" s="70" t="s">
        <v>4117</v>
      </c>
      <c r="C66" s="71"/>
      <c r="D66" s="63"/>
      <c r="E66" s="72">
        <v>200000</v>
      </c>
      <c r="F66" s="73" t="s">
        <v>4075</v>
      </c>
      <c r="G66" s="72"/>
    </row>
    <row r="67" spans="1:7">
      <c r="A67" s="70" t="s">
        <v>4122</v>
      </c>
      <c r="B67" s="70" t="s">
        <v>721</v>
      </c>
      <c r="C67" s="71"/>
      <c r="D67" s="63"/>
      <c r="E67" s="72">
        <v>40000</v>
      </c>
      <c r="F67" s="73" t="s">
        <v>4075</v>
      </c>
      <c r="G67" s="72"/>
    </row>
    <row r="68" spans="1:7">
      <c r="A68" s="70" t="s">
        <v>4123</v>
      </c>
      <c r="B68" s="70" t="s">
        <v>4124</v>
      </c>
      <c r="C68" s="71"/>
      <c r="D68" s="63"/>
      <c r="E68" s="72">
        <v>8000</v>
      </c>
      <c r="F68" s="73" t="s">
        <v>4075</v>
      </c>
      <c r="G68" s="72"/>
    </row>
    <row r="69" spans="1:7">
      <c r="A69" s="70" t="s">
        <v>4125</v>
      </c>
      <c r="B69" s="70" t="s">
        <v>4126</v>
      </c>
      <c r="C69" s="71"/>
      <c r="D69" s="63"/>
      <c r="E69" s="72">
        <v>40000</v>
      </c>
      <c r="F69" s="73" t="s">
        <v>4075</v>
      </c>
      <c r="G69" s="72"/>
    </row>
    <row r="70" spans="1:7">
      <c r="A70" s="70" t="s">
        <v>4127</v>
      </c>
      <c r="B70" s="70" t="s">
        <v>4128</v>
      </c>
      <c r="C70" s="71"/>
      <c r="D70" s="63"/>
      <c r="E70" s="72">
        <v>128000</v>
      </c>
      <c r="F70" s="73" t="s">
        <v>4075</v>
      </c>
      <c r="G70" s="72"/>
    </row>
    <row r="71" spans="1:7">
      <c r="A71" s="70" t="s">
        <v>4129</v>
      </c>
      <c r="B71" s="70" t="s">
        <v>4130</v>
      </c>
      <c r="C71" s="71"/>
      <c r="D71" s="63"/>
      <c r="E71" s="72">
        <v>120000</v>
      </c>
      <c r="F71" s="73" t="s">
        <v>4075</v>
      </c>
      <c r="G71" s="72"/>
    </row>
    <row r="72" spans="1:7">
      <c r="A72" s="70" t="s">
        <v>4131</v>
      </c>
      <c r="B72" s="70" t="s">
        <v>4132</v>
      </c>
      <c r="C72" s="71"/>
      <c r="D72" s="63"/>
      <c r="E72" s="72">
        <v>8000</v>
      </c>
      <c r="F72" s="73" t="s">
        <v>4075</v>
      </c>
      <c r="G72" s="72"/>
    </row>
    <row r="73" spans="1:7">
      <c r="A73" s="70" t="s">
        <v>4133</v>
      </c>
      <c r="B73" s="70" t="s">
        <v>4134</v>
      </c>
      <c r="C73" s="71"/>
      <c r="D73" s="63"/>
      <c r="E73" s="72">
        <v>40000</v>
      </c>
      <c r="F73" s="73" t="s">
        <v>4075</v>
      </c>
      <c r="G73" s="72"/>
    </row>
    <row r="74" spans="1:7">
      <c r="A74" s="70" t="s">
        <v>4135</v>
      </c>
      <c r="B74" s="70" t="s">
        <v>4136</v>
      </c>
      <c r="C74" s="71"/>
      <c r="D74" s="63"/>
      <c r="E74" s="72">
        <v>8000</v>
      </c>
      <c r="F74" s="73" t="s">
        <v>4075</v>
      </c>
      <c r="G74" s="72"/>
    </row>
    <row r="75" spans="1:7">
      <c r="A75" s="70" t="s">
        <v>4137</v>
      </c>
      <c r="B75" s="70" t="s">
        <v>4138</v>
      </c>
      <c r="C75" s="71"/>
      <c r="D75" s="63"/>
      <c r="E75" s="72">
        <v>120000</v>
      </c>
      <c r="F75" s="73" t="s">
        <v>4075</v>
      </c>
      <c r="G75" s="72"/>
    </row>
    <row r="76" spans="1:7">
      <c r="A76" s="70" t="s">
        <v>4139</v>
      </c>
      <c r="B76" s="70" t="s">
        <v>4140</v>
      </c>
      <c r="C76" s="71"/>
      <c r="D76" s="63"/>
      <c r="E76" s="72">
        <v>40000</v>
      </c>
      <c r="F76" s="73" t="s">
        <v>4075</v>
      </c>
      <c r="G76" s="72"/>
    </row>
    <row r="77" spans="1:7">
      <c r="A77" s="70" t="s">
        <v>4141</v>
      </c>
      <c r="B77" s="70" t="s">
        <v>4142</v>
      </c>
      <c r="C77" s="71"/>
      <c r="D77" s="63"/>
      <c r="E77" s="72">
        <v>8000</v>
      </c>
      <c r="F77" s="73" t="s">
        <v>4075</v>
      </c>
      <c r="G77" s="72"/>
    </row>
    <row r="78" spans="1:7">
      <c r="A78" s="70" t="s">
        <v>4143</v>
      </c>
      <c r="B78" s="70" t="s">
        <v>4144</v>
      </c>
      <c r="C78" s="71"/>
      <c r="D78" s="63"/>
      <c r="E78" s="72">
        <v>40000</v>
      </c>
      <c r="F78" s="73" t="s">
        <v>4075</v>
      </c>
      <c r="G78" s="72"/>
    </row>
    <row r="79" spans="1:7">
      <c r="A79" s="70" t="s">
        <v>4145</v>
      </c>
      <c r="B79" s="70" t="s">
        <v>4146</v>
      </c>
      <c r="C79" s="71"/>
      <c r="D79" s="63"/>
      <c r="E79" s="72">
        <v>80000</v>
      </c>
      <c r="F79" s="73" t="s">
        <v>4075</v>
      </c>
      <c r="G79" s="72"/>
    </row>
    <row r="80" spans="1:7">
      <c r="A80" s="70" t="s">
        <v>4147</v>
      </c>
      <c r="B80" s="70" t="s">
        <v>4148</v>
      </c>
      <c r="C80" s="71"/>
      <c r="D80" s="63"/>
      <c r="E80" s="72">
        <v>40000</v>
      </c>
      <c r="F80" s="73" t="s">
        <v>4075</v>
      </c>
      <c r="G80" s="72"/>
    </row>
    <row r="81" spans="1:7">
      <c r="A81" s="70" t="s">
        <v>4149</v>
      </c>
      <c r="B81" s="70" t="s">
        <v>4150</v>
      </c>
      <c r="C81" s="71"/>
      <c r="D81" s="63"/>
      <c r="E81" s="72">
        <v>120000</v>
      </c>
      <c r="F81" s="73" t="s">
        <v>4151</v>
      </c>
      <c r="G81" s="72"/>
    </row>
    <row r="82" spans="1:7">
      <c r="A82" s="70" t="s">
        <v>4152</v>
      </c>
      <c r="B82" s="70" t="s">
        <v>4153</v>
      </c>
      <c r="C82" s="71"/>
      <c r="D82" s="63"/>
      <c r="E82" s="72">
        <v>8000</v>
      </c>
      <c r="F82" s="73" t="s">
        <v>4151</v>
      </c>
      <c r="G82" s="72"/>
    </row>
    <row r="83" spans="1:7">
      <c r="A83" s="70" t="s">
        <v>4154</v>
      </c>
      <c r="B83" s="70" t="s">
        <v>4155</v>
      </c>
      <c r="C83" s="71"/>
      <c r="D83" s="63"/>
      <c r="E83" s="72">
        <v>40000</v>
      </c>
      <c r="F83" s="73" t="s">
        <v>4151</v>
      </c>
      <c r="G83" s="72"/>
    </row>
    <row r="84" spans="1:7">
      <c r="A84" s="70" t="s">
        <v>4156</v>
      </c>
      <c r="B84" s="70" t="s">
        <v>4157</v>
      </c>
      <c r="C84" s="71"/>
      <c r="D84" s="63"/>
      <c r="E84" s="72">
        <v>120000</v>
      </c>
      <c r="F84" s="73" t="s">
        <v>4151</v>
      </c>
      <c r="G84" s="72"/>
    </row>
    <row r="85" spans="1:7">
      <c r="A85" s="70" t="s">
        <v>4158</v>
      </c>
      <c r="B85" s="70" t="s">
        <v>4159</v>
      </c>
      <c r="C85" s="71"/>
      <c r="D85" s="63"/>
      <c r="E85" s="72">
        <v>8000</v>
      </c>
      <c r="F85" s="73" t="s">
        <v>4151</v>
      </c>
      <c r="G85" s="72"/>
    </row>
    <row r="86" spans="1:7">
      <c r="A86" s="70" t="s">
        <v>4160</v>
      </c>
      <c r="B86" s="70" t="s">
        <v>4161</v>
      </c>
      <c r="C86" s="71"/>
      <c r="D86" s="63"/>
      <c r="E86" s="72">
        <v>40000</v>
      </c>
      <c r="F86" s="73" t="s">
        <v>4151</v>
      </c>
      <c r="G86" s="72"/>
    </row>
    <row r="87" spans="1:7">
      <c r="A87" s="70" t="s">
        <v>4162</v>
      </c>
      <c r="B87" s="70" t="s">
        <v>4163</v>
      </c>
      <c r="C87" s="71"/>
      <c r="D87" s="63"/>
      <c r="E87" s="72">
        <v>120000</v>
      </c>
      <c r="F87" s="73" t="s">
        <v>4151</v>
      </c>
      <c r="G87" s="72"/>
    </row>
    <row r="88" spans="1:7">
      <c r="A88" s="70" t="s">
        <v>4164</v>
      </c>
      <c r="B88" s="70" t="s">
        <v>4165</v>
      </c>
      <c r="C88" s="71"/>
      <c r="D88" s="63"/>
      <c r="E88" s="72">
        <v>8000</v>
      </c>
      <c r="F88" s="73" t="s">
        <v>4151</v>
      </c>
      <c r="G88" s="72"/>
    </row>
    <row r="89" spans="1:7">
      <c r="A89" s="70" t="s">
        <v>4166</v>
      </c>
      <c r="B89" s="70" t="s">
        <v>4167</v>
      </c>
      <c r="C89" s="71"/>
      <c r="D89" s="63"/>
      <c r="E89" s="72">
        <v>40000</v>
      </c>
      <c r="F89" s="73" t="s">
        <v>4151</v>
      </c>
      <c r="G89" s="72"/>
    </row>
    <row r="90" spans="1:7">
      <c r="A90" s="70" t="s">
        <v>4168</v>
      </c>
      <c r="B90" s="70" t="s">
        <v>4169</v>
      </c>
      <c r="C90" s="71"/>
      <c r="D90" s="63"/>
      <c r="E90" s="72">
        <v>120000</v>
      </c>
      <c r="F90" s="73" t="s">
        <v>4151</v>
      </c>
      <c r="G90" s="72"/>
    </row>
    <row r="91" spans="1:7">
      <c r="A91" s="70" t="s">
        <v>4170</v>
      </c>
      <c r="B91" s="70" t="s">
        <v>4171</v>
      </c>
      <c r="C91" s="71"/>
      <c r="D91" s="63"/>
      <c r="E91" s="72">
        <v>8000</v>
      </c>
      <c r="F91" s="73" t="s">
        <v>4151</v>
      </c>
      <c r="G91" s="72"/>
    </row>
    <row r="92" spans="1:7">
      <c r="A92" s="70" t="s">
        <v>4172</v>
      </c>
      <c r="B92" s="70" t="s">
        <v>4173</v>
      </c>
      <c r="C92" s="71"/>
      <c r="D92" s="63"/>
      <c r="E92" s="72">
        <v>40000</v>
      </c>
      <c r="F92" s="73" t="s">
        <v>4151</v>
      </c>
      <c r="G92" s="72"/>
    </row>
    <row r="93" spans="1:7">
      <c r="A93" s="70" t="s">
        <v>4174</v>
      </c>
      <c r="B93" s="70" t="s">
        <v>4175</v>
      </c>
      <c r="C93" s="71"/>
      <c r="D93" s="63"/>
      <c r="E93" s="72">
        <v>120000</v>
      </c>
      <c r="F93" s="73" t="s">
        <v>4151</v>
      </c>
      <c r="G93" s="72"/>
    </row>
    <row r="94" spans="1:7">
      <c r="A94" s="70" t="s">
        <v>4176</v>
      </c>
      <c r="B94" s="70" t="s">
        <v>4177</v>
      </c>
      <c r="C94" s="71"/>
      <c r="D94" s="63"/>
      <c r="E94" s="72">
        <v>8000</v>
      </c>
      <c r="F94" s="73" t="s">
        <v>4151</v>
      </c>
      <c r="G94" s="72"/>
    </row>
    <row r="95" spans="1:7">
      <c r="A95" s="70" t="s">
        <v>4178</v>
      </c>
      <c r="B95" s="70" t="s">
        <v>4179</v>
      </c>
      <c r="C95" s="71"/>
      <c r="D95" s="63"/>
      <c r="E95" s="72">
        <v>40000</v>
      </c>
      <c r="F95" s="73" t="s">
        <v>4151</v>
      </c>
      <c r="G95" s="72"/>
    </row>
    <row r="96" spans="1:7">
      <c r="A96" s="70" t="s">
        <v>4180</v>
      </c>
      <c r="B96" s="70" t="s">
        <v>4181</v>
      </c>
      <c r="C96" s="71"/>
      <c r="D96" s="63"/>
      <c r="E96" s="72">
        <v>120000</v>
      </c>
      <c r="F96" s="73" t="s">
        <v>4151</v>
      </c>
      <c r="G96" s="72"/>
    </row>
    <row r="97" spans="1:7">
      <c r="A97" s="70" t="s">
        <v>4182</v>
      </c>
      <c r="B97" s="70" t="s">
        <v>4183</v>
      </c>
      <c r="C97" s="71"/>
      <c r="D97" s="63"/>
      <c r="E97" s="72">
        <v>8000</v>
      </c>
      <c r="F97" s="73" t="s">
        <v>4151</v>
      </c>
      <c r="G97" s="72"/>
    </row>
    <row r="98" spans="1:7">
      <c r="A98" s="70" t="s">
        <v>4184</v>
      </c>
      <c r="B98" s="70" t="s">
        <v>447</v>
      </c>
      <c r="C98" s="71"/>
      <c r="D98" s="63"/>
      <c r="E98" s="72">
        <v>40000</v>
      </c>
      <c r="F98" s="73" t="s">
        <v>4151</v>
      </c>
      <c r="G98" s="72"/>
    </row>
    <row r="99" spans="1:7">
      <c r="A99" s="70" t="s">
        <v>4185</v>
      </c>
      <c r="B99" s="70" t="s">
        <v>118</v>
      </c>
      <c r="C99" s="71"/>
      <c r="D99" s="63"/>
      <c r="E99" s="72">
        <v>120000</v>
      </c>
      <c r="F99" s="73" t="s">
        <v>4151</v>
      </c>
      <c r="G99" s="72"/>
    </row>
    <row r="100" spans="1:7">
      <c r="A100" s="70" t="s">
        <v>4186</v>
      </c>
      <c r="B100" s="70" t="s">
        <v>4187</v>
      </c>
      <c r="C100" s="71"/>
      <c r="D100" s="63"/>
      <c r="E100" s="72">
        <v>8000</v>
      </c>
      <c r="F100" s="73" t="s">
        <v>4151</v>
      </c>
      <c r="G100" s="72"/>
    </row>
    <row r="101" spans="1:7">
      <c r="A101" s="70" t="s">
        <v>4188</v>
      </c>
      <c r="B101" s="70" t="s">
        <v>459</v>
      </c>
      <c r="C101" s="71"/>
      <c r="D101" s="63"/>
      <c r="E101" s="72">
        <v>40000</v>
      </c>
      <c r="F101" s="73" t="s">
        <v>4151</v>
      </c>
      <c r="G101" s="72"/>
    </row>
    <row r="102" spans="1:7">
      <c r="A102" s="70" t="s">
        <v>4189</v>
      </c>
      <c r="B102" s="70" t="s">
        <v>462</v>
      </c>
      <c r="C102" s="71"/>
      <c r="D102" s="63"/>
      <c r="E102" s="72">
        <v>120000</v>
      </c>
      <c r="F102" s="73" t="s">
        <v>4151</v>
      </c>
      <c r="G102" s="72"/>
    </row>
    <row r="103" spans="1:7">
      <c r="A103" s="70" t="s">
        <v>4190</v>
      </c>
      <c r="B103" s="70" t="s">
        <v>4191</v>
      </c>
      <c r="C103" s="71"/>
      <c r="D103" s="63"/>
      <c r="E103" s="72">
        <v>8000</v>
      </c>
      <c r="F103" s="73" t="s">
        <v>4151</v>
      </c>
      <c r="G103" s="72"/>
    </row>
    <row r="104" spans="1:7">
      <c r="A104" s="70" t="s">
        <v>4192</v>
      </c>
      <c r="B104" s="70" t="s">
        <v>472</v>
      </c>
      <c r="C104" s="71"/>
      <c r="D104" s="63"/>
      <c r="E104" s="72">
        <v>40000</v>
      </c>
      <c r="F104" s="73" t="s">
        <v>4151</v>
      </c>
      <c r="G104" s="72"/>
    </row>
    <row r="105" spans="1:7">
      <c r="A105" s="70" t="s">
        <v>4193</v>
      </c>
      <c r="B105" s="70" t="s">
        <v>472</v>
      </c>
      <c r="C105" s="71"/>
      <c r="D105" s="63"/>
      <c r="E105" s="72">
        <v>120000</v>
      </c>
      <c r="F105" s="73" t="s">
        <v>4151</v>
      </c>
      <c r="G105" s="72"/>
    </row>
    <row r="106" spans="1:7">
      <c r="A106" s="70" t="s">
        <v>4194</v>
      </c>
      <c r="B106" s="70" t="s">
        <v>4195</v>
      </c>
      <c r="C106" s="71"/>
      <c r="D106" s="63"/>
      <c r="E106" s="72">
        <v>8000</v>
      </c>
      <c r="F106" s="73" t="s">
        <v>4151</v>
      </c>
      <c r="G106" s="72"/>
    </row>
    <row r="107" spans="1:7">
      <c r="A107" s="70" t="s">
        <v>4196</v>
      </c>
      <c r="B107" s="70" t="s">
        <v>4197</v>
      </c>
      <c r="C107" s="71"/>
      <c r="D107" s="63"/>
      <c r="E107" s="72">
        <v>90000</v>
      </c>
      <c r="F107" s="73" t="s">
        <v>4151</v>
      </c>
      <c r="G107" s="72"/>
    </row>
    <row r="108" spans="1:7">
      <c r="A108" s="70" t="s">
        <v>4198</v>
      </c>
      <c r="B108" s="70" t="s">
        <v>4199</v>
      </c>
      <c r="C108" s="71"/>
      <c r="D108" s="63"/>
      <c r="E108" s="72">
        <v>8000</v>
      </c>
      <c r="F108" s="73" t="s">
        <v>4151</v>
      </c>
      <c r="G108" s="72"/>
    </row>
    <row r="109" spans="1:7">
      <c r="A109" s="70" t="s">
        <v>4200</v>
      </c>
      <c r="B109" s="70" t="s">
        <v>4199</v>
      </c>
      <c r="C109" s="71"/>
      <c r="D109" s="63"/>
      <c r="E109" s="72">
        <v>120000</v>
      </c>
      <c r="F109" s="73" t="s">
        <v>4151</v>
      </c>
      <c r="G109" s="72"/>
    </row>
    <row r="110" spans="1:7">
      <c r="A110" s="70" t="s">
        <v>4201</v>
      </c>
      <c r="B110" s="70" t="s">
        <v>4202</v>
      </c>
      <c r="C110" s="71"/>
      <c r="D110" s="63"/>
      <c r="E110" s="72">
        <v>90000</v>
      </c>
      <c r="F110" s="73" t="s">
        <v>4151</v>
      </c>
      <c r="G110" s="72"/>
    </row>
    <row r="111" spans="1:7">
      <c r="A111" s="70" t="s">
        <v>4203</v>
      </c>
      <c r="B111" s="70" t="s">
        <v>4204</v>
      </c>
      <c r="C111" s="71"/>
      <c r="D111" s="63"/>
      <c r="E111" s="72">
        <v>120000</v>
      </c>
      <c r="F111" s="73" t="s">
        <v>4151</v>
      </c>
      <c r="G111" s="72"/>
    </row>
    <row r="112" spans="1:7">
      <c r="A112" s="70" t="s">
        <v>4205</v>
      </c>
      <c r="B112" s="70" t="s">
        <v>4206</v>
      </c>
      <c r="C112" s="71"/>
      <c r="D112" s="63"/>
      <c r="E112" s="72">
        <v>105000</v>
      </c>
      <c r="F112" s="73" t="s">
        <v>4151</v>
      </c>
      <c r="G112" s="72"/>
    </row>
    <row r="113" spans="1:7">
      <c r="A113" s="70" t="s">
        <v>4207</v>
      </c>
      <c r="B113" s="70" t="s">
        <v>4208</v>
      </c>
      <c r="C113" s="71"/>
      <c r="D113" s="63"/>
      <c r="E113" s="72">
        <v>105000</v>
      </c>
      <c r="F113" s="73" t="s">
        <v>4151</v>
      </c>
      <c r="G113" s="72"/>
    </row>
    <row r="114" spans="1:7">
      <c r="A114" s="70" t="s">
        <v>4209</v>
      </c>
      <c r="B114" s="70" t="s">
        <v>4210</v>
      </c>
      <c r="C114" s="71"/>
      <c r="D114" s="63"/>
      <c r="E114" s="72">
        <v>105000</v>
      </c>
      <c r="F114" s="73" t="s">
        <v>4151</v>
      </c>
      <c r="G114" s="72"/>
    </row>
    <row r="115" spans="1:7">
      <c r="A115" s="70" t="s">
        <v>4211</v>
      </c>
      <c r="B115" s="70" t="s">
        <v>4212</v>
      </c>
      <c r="C115" s="71"/>
      <c r="D115" s="63"/>
      <c r="E115" s="72">
        <v>105000</v>
      </c>
      <c r="F115" s="73" t="s">
        <v>4151</v>
      </c>
      <c r="G115" s="72"/>
    </row>
    <row r="116" spans="1:7">
      <c r="A116" s="70" t="s">
        <v>4213</v>
      </c>
      <c r="B116" s="70" t="s">
        <v>4214</v>
      </c>
      <c r="C116" s="71"/>
      <c r="D116" s="63"/>
      <c r="E116" s="72">
        <v>105000</v>
      </c>
      <c r="F116" s="73" t="s">
        <v>4151</v>
      </c>
      <c r="G116" s="72"/>
    </row>
    <row r="117" spans="1:7">
      <c r="A117" s="70" t="s">
        <v>4215</v>
      </c>
      <c r="B117" s="70" t="s">
        <v>4216</v>
      </c>
      <c r="C117" s="71"/>
      <c r="D117" s="63"/>
      <c r="E117" s="72">
        <v>105000</v>
      </c>
      <c r="F117" s="73" t="s">
        <v>4151</v>
      </c>
      <c r="G117" s="72"/>
    </row>
    <row r="118" spans="1:7">
      <c r="A118" s="70" t="s">
        <v>4217</v>
      </c>
      <c r="B118" s="70" t="s">
        <v>4218</v>
      </c>
      <c r="C118" s="71"/>
      <c r="D118" s="63"/>
      <c r="E118" s="72">
        <v>105000</v>
      </c>
      <c r="F118" s="73" t="s">
        <v>4151</v>
      </c>
      <c r="G118" s="72"/>
    </row>
    <row r="119" spans="1:7">
      <c r="A119" s="70" t="s">
        <v>4219</v>
      </c>
      <c r="B119" s="70" t="s">
        <v>4220</v>
      </c>
      <c r="C119" s="71"/>
      <c r="D119" s="63"/>
      <c r="E119" s="72">
        <v>105000</v>
      </c>
      <c r="F119" s="73" t="s">
        <v>4151</v>
      </c>
      <c r="G119" s="72"/>
    </row>
    <row r="120" spans="1:7">
      <c r="A120" s="70" t="s">
        <v>4221</v>
      </c>
      <c r="B120" s="70" t="s">
        <v>4222</v>
      </c>
      <c r="C120" s="71"/>
      <c r="D120" s="63"/>
      <c r="E120" s="72">
        <v>105000</v>
      </c>
      <c r="F120" s="73" t="s">
        <v>4151</v>
      </c>
      <c r="G120" s="72"/>
    </row>
    <row r="121" spans="1:7">
      <c r="A121" s="70" t="s">
        <v>4223</v>
      </c>
      <c r="B121" s="70" t="s">
        <v>4224</v>
      </c>
      <c r="C121" s="71"/>
      <c r="D121" s="63"/>
      <c r="E121" s="72">
        <v>105000</v>
      </c>
      <c r="F121" s="73" t="s">
        <v>4225</v>
      </c>
      <c r="G121" s="72"/>
    </row>
    <row r="122" spans="1:7" ht="27" customHeight="1">
      <c r="A122" s="554" t="s">
        <v>4238</v>
      </c>
      <c r="B122" s="554"/>
      <c r="C122" s="554"/>
      <c r="D122" s="554"/>
      <c r="E122" s="276">
        <f>SUM(E3:E121)</f>
        <v>7559000</v>
      </c>
      <c r="F122" s="277"/>
      <c r="G122" s="278"/>
    </row>
  </sheetData>
  <mergeCells count="1">
    <mergeCell ref="A122:D122"/>
  </mergeCells>
  <phoneticPr fontId="2" type="noConversion"/>
  <printOptions horizontalCentered="1"/>
  <pageMargins left="0.70866141732283472" right="0.51181102362204722" top="0.35433070866141736" bottom="0.35433070866141736" header="0.31496062992125984" footer="0.31496062992125984"/>
  <pageSetup paperSize="9" scale="93" fitToHeight="0" orientation="portrait" horizontalDpi="4294967295" verticalDpi="4294967295"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264"/>
  <sheetViews>
    <sheetView zoomScaleNormal="100" workbookViewId="0">
      <selection activeCell="C3" sqref="C3:D263"/>
    </sheetView>
  </sheetViews>
  <sheetFormatPr defaultColWidth="9" defaultRowHeight="14.25"/>
  <cols>
    <col min="1" max="1" width="6.875" style="74" customWidth="1"/>
    <col min="2" max="2" width="12.5" style="77" customWidth="1"/>
    <col min="3" max="4" width="18.125" style="78" customWidth="1"/>
    <col min="5" max="5" width="13.25" style="79" customWidth="1"/>
    <col min="6" max="6" width="14.625" style="80" customWidth="1"/>
    <col min="7" max="7" width="12.375" style="74" customWidth="1"/>
    <col min="8" max="16384" width="9" style="74"/>
  </cols>
  <sheetData>
    <row r="1" spans="1:7 16384:16384" s="289" customFormat="1" ht="17.25">
      <c r="A1" s="284" t="s">
        <v>8231</v>
      </c>
      <c r="B1" s="285"/>
      <c r="C1" s="286"/>
      <c r="D1" s="286"/>
      <c r="E1" s="287"/>
      <c r="F1" s="285"/>
      <c r="G1" s="288"/>
    </row>
    <row r="2" spans="1:7 16384:16384">
      <c r="A2" s="147" t="s">
        <v>1757</v>
      </c>
      <c r="B2" s="147" t="s">
        <v>1</v>
      </c>
      <c r="C2" s="147" t="s">
        <v>4239</v>
      </c>
      <c r="D2" s="147" t="s">
        <v>22</v>
      </c>
      <c r="E2" s="290" t="s">
        <v>84</v>
      </c>
      <c r="F2" s="147" t="s">
        <v>2</v>
      </c>
      <c r="G2" s="147" t="s">
        <v>166</v>
      </c>
    </row>
    <row r="3" spans="1:7 16384:16384">
      <c r="A3" s="142">
        <v>1</v>
      </c>
      <c r="B3" s="75" t="s">
        <v>4240</v>
      </c>
      <c r="C3" s="143"/>
      <c r="D3" s="143"/>
      <c r="E3" s="76">
        <v>90000</v>
      </c>
      <c r="F3" s="73" t="s">
        <v>4241</v>
      </c>
      <c r="G3" s="140"/>
    </row>
    <row r="4" spans="1:7 16384:16384">
      <c r="A4" s="142">
        <v>2</v>
      </c>
      <c r="B4" s="59" t="s">
        <v>4242</v>
      </c>
      <c r="C4" s="143"/>
      <c r="D4" s="143"/>
      <c r="E4" s="76">
        <v>90000</v>
      </c>
      <c r="F4" s="73" t="s">
        <v>4243</v>
      </c>
      <c r="G4" s="278"/>
    </row>
    <row r="5" spans="1:7 16384:16384">
      <c r="A5" s="142">
        <v>3</v>
      </c>
      <c r="B5" s="59" t="s">
        <v>2629</v>
      </c>
      <c r="C5" s="143"/>
      <c r="D5" s="143"/>
      <c r="E5" s="76">
        <v>90000</v>
      </c>
      <c r="F5" s="73" t="s">
        <v>4241</v>
      </c>
      <c r="G5" s="63"/>
    </row>
    <row r="6" spans="1:7 16384:16384">
      <c r="A6" s="142">
        <v>4</v>
      </c>
      <c r="B6" s="59" t="s">
        <v>2633</v>
      </c>
      <c r="C6" s="143"/>
      <c r="D6" s="143"/>
      <c r="E6" s="76">
        <v>90000</v>
      </c>
      <c r="F6" s="73" t="s">
        <v>4241</v>
      </c>
      <c r="G6" s="63"/>
    </row>
    <row r="7" spans="1:7 16384:16384">
      <c r="A7" s="142">
        <v>5</v>
      </c>
      <c r="B7" s="59" t="s">
        <v>4244</v>
      </c>
      <c r="C7" s="143"/>
      <c r="D7" s="143"/>
      <c r="E7" s="76">
        <v>90000</v>
      </c>
      <c r="F7" s="73" t="s">
        <v>4241</v>
      </c>
      <c r="G7" s="145"/>
      <c r="XFD7" s="74">
        <f>SUM(A7:XFC7)</f>
        <v>90005</v>
      </c>
    </row>
    <row r="8" spans="1:7 16384:16384">
      <c r="A8" s="142">
        <v>6</v>
      </c>
      <c r="B8" s="59" t="s">
        <v>3558</v>
      </c>
      <c r="C8" s="143"/>
      <c r="D8" s="143"/>
      <c r="E8" s="76">
        <v>90000</v>
      </c>
      <c r="F8" s="73" t="s">
        <v>4245</v>
      </c>
      <c r="G8" s="291"/>
    </row>
    <row r="9" spans="1:7 16384:16384">
      <c r="A9" s="142">
        <v>7</v>
      </c>
      <c r="B9" s="59" t="s">
        <v>2649</v>
      </c>
      <c r="C9" s="143"/>
      <c r="D9" s="143"/>
      <c r="E9" s="76">
        <v>90000</v>
      </c>
      <c r="F9" s="73" t="s">
        <v>4245</v>
      </c>
      <c r="G9" s="291"/>
    </row>
    <row r="10" spans="1:7 16384:16384">
      <c r="A10" s="142">
        <v>8</v>
      </c>
      <c r="B10" s="59" t="s">
        <v>4246</v>
      </c>
      <c r="C10" s="143"/>
      <c r="D10" s="143"/>
      <c r="E10" s="76">
        <v>90000</v>
      </c>
      <c r="F10" s="73" t="s">
        <v>4245</v>
      </c>
      <c r="G10" s="291"/>
    </row>
    <row r="11" spans="1:7 16384:16384">
      <c r="A11" s="142">
        <v>9</v>
      </c>
      <c r="B11" s="59" t="s">
        <v>4247</v>
      </c>
      <c r="C11" s="143"/>
      <c r="D11" s="143"/>
      <c r="E11" s="76">
        <v>90000</v>
      </c>
      <c r="F11" s="73" t="s">
        <v>4245</v>
      </c>
      <c r="G11" s="291"/>
    </row>
    <row r="12" spans="1:7 16384:16384">
      <c r="A12" s="142">
        <v>10</v>
      </c>
      <c r="B12" s="59" t="s">
        <v>4248</v>
      </c>
      <c r="C12" s="143"/>
      <c r="D12" s="143"/>
      <c r="E12" s="76">
        <v>90000</v>
      </c>
      <c r="F12" s="73" t="s">
        <v>4245</v>
      </c>
      <c r="G12" s="291"/>
    </row>
    <row r="13" spans="1:7 16384:16384">
      <c r="A13" s="142">
        <v>11</v>
      </c>
      <c r="B13" s="59" t="s">
        <v>2670</v>
      </c>
      <c r="C13" s="143"/>
      <c r="D13" s="143"/>
      <c r="E13" s="76">
        <v>90000</v>
      </c>
      <c r="F13" s="73" t="s">
        <v>4245</v>
      </c>
      <c r="G13" s="291"/>
    </row>
    <row r="14" spans="1:7 16384:16384">
      <c r="A14" s="142">
        <v>12</v>
      </c>
      <c r="B14" s="59" t="s">
        <v>4249</v>
      </c>
      <c r="C14" s="143"/>
      <c r="D14" s="143"/>
      <c r="E14" s="76">
        <v>30000</v>
      </c>
      <c r="F14" s="73" t="s">
        <v>4245</v>
      </c>
      <c r="G14" s="291"/>
    </row>
    <row r="15" spans="1:7 16384:16384">
      <c r="A15" s="142">
        <v>13</v>
      </c>
      <c r="B15" s="59" t="s">
        <v>3548</v>
      </c>
      <c r="C15" s="143"/>
      <c r="D15" s="143"/>
      <c r="E15" s="76">
        <v>90000</v>
      </c>
      <c r="F15" s="73" t="s">
        <v>4245</v>
      </c>
      <c r="G15" s="291"/>
    </row>
    <row r="16" spans="1:7 16384:16384">
      <c r="A16" s="142">
        <v>14</v>
      </c>
      <c r="B16" s="59" t="s">
        <v>3546</v>
      </c>
      <c r="C16" s="143"/>
      <c r="D16" s="143"/>
      <c r="E16" s="76">
        <v>30000</v>
      </c>
      <c r="F16" s="73" t="s">
        <v>4245</v>
      </c>
      <c r="G16" s="291"/>
    </row>
    <row r="17" spans="1:7">
      <c r="A17" s="142">
        <v>15</v>
      </c>
      <c r="B17" s="59" t="s">
        <v>4250</v>
      </c>
      <c r="C17" s="143"/>
      <c r="D17" s="143"/>
      <c r="E17" s="76">
        <v>30000</v>
      </c>
      <c r="F17" s="73" t="s">
        <v>4245</v>
      </c>
      <c r="G17" s="291"/>
    </row>
    <row r="18" spans="1:7">
      <c r="A18" s="142">
        <v>16</v>
      </c>
      <c r="B18" s="59" t="s">
        <v>3544</v>
      </c>
      <c r="C18" s="143"/>
      <c r="D18" s="143"/>
      <c r="E18" s="76">
        <v>90000</v>
      </c>
      <c r="F18" s="73" t="s">
        <v>4245</v>
      </c>
      <c r="G18" s="291"/>
    </row>
    <row r="19" spans="1:7">
      <c r="A19" s="142">
        <v>17</v>
      </c>
      <c r="B19" s="59" t="s">
        <v>3543</v>
      </c>
      <c r="C19" s="143"/>
      <c r="D19" s="143"/>
      <c r="E19" s="76">
        <v>30000</v>
      </c>
      <c r="F19" s="73" t="s">
        <v>4245</v>
      </c>
      <c r="G19" s="291"/>
    </row>
    <row r="20" spans="1:7">
      <c r="A20" s="142">
        <v>18</v>
      </c>
      <c r="B20" s="59" t="s">
        <v>2682</v>
      </c>
      <c r="C20" s="143"/>
      <c r="D20" s="143"/>
      <c r="E20" s="76">
        <v>30000</v>
      </c>
      <c r="F20" s="73" t="s">
        <v>4245</v>
      </c>
      <c r="G20" s="291"/>
    </row>
    <row r="21" spans="1:7">
      <c r="A21" s="142">
        <v>19</v>
      </c>
      <c r="B21" s="59" t="s">
        <v>2238</v>
      </c>
      <c r="C21" s="143"/>
      <c r="D21" s="143"/>
      <c r="E21" s="76">
        <v>90000</v>
      </c>
      <c r="F21" s="73" t="s">
        <v>4245</v>
      </c>
      <c r="G21" s="291"/>
    </row>
    <row r="22" spans="1:7">
      <c r="A22" s="142">
        <v>20</v>
      </c>
      <c r="B22" s="59" t="s">
        <v>3478</v>
      </c>
      <c r="C22" s="143"/>
      <c r="D22" s="143"/>
      <c r="E22" s="76">
        <v>30000</v>
      </c>
      <c r="F22" s="73" t="s">
        <v>4245</v>
      </c>
      <c r="G22" s="291"/>
    </row>
    <row r="23" spans="1:7">
      <c r="A23" s="142">
        <v>21</v>
      </c>
      <c r="B23" s="59" t="s">
        <v>2243</v>
      </c>
      <c r="C23" s="143"/>
      <c r="D23" s="143"/>
      <c r="E23" s="76">
        <v>30000</v>
      </c>
      <c r="F23" s="73" t="s">
        <v>4245</v>
      </c>
      <c r="G23" s="291"/>
    </row>
    <row r="24" spans="1:7">
      <c r="A24" s="142">
        <v>22</v>
      </c>
      <c r="B24" s="59" t="s">
        <v>2245</v>
      </c>
      <c r="C24" s="143"/>
      <c r="D24" s="143"/>
      <c r="E24" s="76">
        <v>90000</v>
      </c>
      <c r="F24" s="73" t="s">
        <v>4245</v>
      </c>
      <c r="G24" s="291"/>
    </row>
    <row r="25" spans="1:7">
      <c r="A25" s="142">
        <v>23</v>
      </c>
      <c r="B25" s="59" t="s">
        <v>2250</v>
      </c>
      <c r="C25" s="143"/>
      <c r="D25" s="143"/>
      <c r="E25" s="76">
        <v>30000</v>
      </c>
      <c r="F25" s="73" t="s">
        <v>4245</v>
      </c>
      <c r="G25" s="291"/>
    </row>
    <row r="26" spans="1:7">
      <c r="A26" s="142">
        <v>24</v>
      </c>
      <c r="B26" s="59" t="s">
        <v>2251</v>
      </c>
      <c r="C26" s="143"/>
      <c r="D26" s="143"/>
      <c r="E26" s="76">
        <v>40000</v>
      </c>
      <c r="F26" s="73" t="s">
        <v>4245</v>
      </c>
      <c r="G26" s="291"/>
    </row>
    <row r="27" spans="1:7">
      <c r="A27" s="142">
        <v>25</v>
      </c>
      <c r="B27" s="59" t="s">
        <v>2253</v>
      </c>
      <c r="C27" s="143"/>
      <c r="D27" s="143"/>
      <c r="E27" s="76">
        <v>30000</v>
      </c>
      <c r="F27" s="73" t="s">
        <v>4245</v>
      </c>
      <c r="G27" s="291"/>
    </row>
    <row r="28" spans="1:7">
      <c r="A28" s="142">
        <v>26</v>
      </c>
      <c r="B28" s="59" t="s">
        <v>2255</v>
      </c>
      <c r="C28" s="143"/>
      <c r="D28" s="143"/>
      <c r="E28" s="76">
        <v>90000</v>
      </c>
      <c r="F28" s="73" t="s">
        <v>4245</v>
      </c>
      <c r="G28" s="291"/>
    </row>
    <row r="29" spans="1:7">
      <c r="A29" s="142">
        <v>27</v>
      </c>
      <c r="B29" s="59" t="s">
        <v>2258</v>
      </c>
      <c r="C29" s="143"/>
      <c r="D29" s="143"/>
      <c r="E29" s="76">
        <v>30000</v>
      </c>
      <c r="F29" s="73" t="s">
        <v>4245</v>
      </c>
      <c r="G29" s="291"/>
    </row>
    <row r="30" spans="1:7">
      <c r="A30" s="142">
        <v>28</v>
      </c>
      <c r="B30" s="59" t="s">
        <v>4251</v>
      </c>
      <c r="C30" s="143"/>
      <c r="D30" s="143"/>
      <c r="E30" s="76">
        <v>40000</v>
      </c>
      <c r="F30" s="73" t="s">
        <v>4245</v>
      </c>
      <c r="G30" s="291"/>
    </row>
    <row r="31" spans="1:7">
      <c r="A31" s="142">
        <v>29</v>
      </c>
      <c r="B31" s="59" t="s">
        <v>2261</v>
      </c>
      <c r="C31" s="143"/>
      <c r="D31" s="143"/>
      <c r="E31" s="76">
        <v>30000</v>
      </c>
      <c r="F31" s="73" t="s">
        <v>4245</v>
      </c>
      <c r="G31" s="291"/>
    </row>
    <row r="32" spans="1:7">
      <c r="A32" s="142">
        <v>30</v>
      </c>
      <c r="B32" s="59" t="s">
        <v>2263</v>
      </c>
      <c r="C32" s="143"/>
      <c r="D32" s="143"/>
      <c r="E32" s="76">
        <v>90000</v>
      </c>
      <c r="F32" s="73" t="s">
        <v>4245</v>
      </c>
      <c r="G32" s="291"/>
    </row>
    <row r="33" spans="1:7">
      <c r="A33" s="142">
        <v>31</v>
      </c>
      <c r="B33" s="59" t="s">
        <v>3370</v>
      </c>
      <c r="C33" s="143"/>
      <c r="D33" s="143"/>
      <c r="E33" s="76">
        <v>30000</v>
      </c>
      <c r="F33" s="73" t="s">
        <v>4245</v>
      </c>
      <c r="G33" s="291"/>
    </row>
    <row r="34" spans="1:7">
      <c r="A34" s="142">
        <v>32</v>
      </c>
      <c r="B34" s="59" t="s">
        <v>2268</v>
      </c>
      <c r="C34" s="143"/>
      <c r="D34" s="143"/>
      <c r="E34" s="76">
        <v>40000</v>
      </c>
      <c r="F34" s="73" t="s">
        <v>4245</v>
      </c>
      <c r="G34" s="291"/>
    </row>
    <row r="35" spans="1:7">
      <c r="A35" s="142">
        <v>33</v>
      </c>
      <c r="B35" s="59" t="s">
        <v>2269</v>
      </c>
      <c r="C35" s="143"/>
      <c r="D35" s="143"/>
      <c r="E35" s="76">
        <v>30000</v>
      </c>
      <c r="F35" s="73" t="s">
        <v>4252</v>
      </c>
      <c r="G35" s="291"/>
    </row>
    <row r="36" spans="1:7">
      <c r="A36" s="142">
        <v>34</v>
      </c>
      <c r="B36" s="59" t="s">
        <v>2271</v>
      </c>
      <c r="C36" s="143"/>
      <c r="D36" s="143"/>
      <c r="E36" s="76">
        <v>90000</v>
      </c>
      <c r="F36" s="73" t="s">
        <v>4252</v>
      </c>
      <c r="G36" s="291"/>
    </row>
    <row r="37" spans="1:7">
      <c r="A37" s="142">
        <v>35</v>
      </c>
      <c r="B37" s="59" t="s">
        <v>4253</v>
      </c>
      <c r="C37" s="143"/>
      <c r="D37" s="143"/>
      <c r="E37" s="76">
        <v>30000</v>
      </c>
      <c r="F37" s="73" t="s">
        <v>4252</v>
      </c>
      <c r="G37" s="291"/>
    </row>
    <row r="38" spans="1:7">
      <c r="A38" s="142">
        <v>36</v>
      </c>
      <c r="B38" s="59" t="s">
        <v>2276</v>
      </c>
      <c r="C38" s="143"/>
      <c r="D38" s="143"/>
      <c r="E38" s="76">
        <v>40000</v>
      </c>
      <c r="F38" s="73" t="s">
        <v>4252</v>
      </c>
      <c r="G38" s="291"/>
    </row>
    <row r="39" spans="1:7">
      <c r="A39" s="142">
        <v>37</v>
      </c>
      <c r="B39" s="59" t="s">
        <v>2277</v>
      </c>
      <c r="C39" s="143"/>
      <c r="D39" s="143"/>
      <c r="E39" s="76">
        <v>40000</v>
      </c>
      <c r="F39" s="73" t="s">
        <v>4252</v>
      </c>
      <c r="G39" s="291"/>
    </row>
    <row r="40" spans="1:7">
      <c r="A40" s="142">
        <v>38</v>
      </c>
      <c r="B40" s="59" t="s">
        <v>2280</v>
      </c>
      <c r="C40" s="143"/>
      <c r="D40" s="143"/>
      <c r="E40" s="76">
        <v>120000</v>
      </c>
      <c r="F40" s="73" t="s">
        <v>4252</v>
      </c>
      <c r="G40" s="291"/>
    </row>
    <row r="41" spans="1:7">
      <c r="A41" s="142">
        <v>39</v>
      </c>
      <c r="B41" s="59" t="s">
        <v>4254</v>
      </c>
      <c r="C41" s="143"/>
      <c r="D41" s="143"/>
      <c r="E41" s="76">
        <v>40000</v>
      </c>
      <c r="F41" s="73" t="s">
        <v>4252</v>
      </c>
      <c r="G41" s="291"/>
    </row>
    <row r="42" spans="1:7">
      <c r="A42" s="142">
        <v>40</v>
      </c>
      <c r="B42" s="59" t="s">
        <v>3321</v>
      </c>
      <c r="C42" s="63"/>
      <c r="D42" s="143"/>
      <c r="E42" s="76">
        <v>40000</v>
      </c>
      <c r="F42" s="73" t="s">
        <v>4252</v>
      </c>
      <c r="G42" s="291"/>
    </row>
    <row r="43" spans="1:7">
      <c r="A43" s="142">
        <v>41</v>
      </c>
      <c r="B43" s="59" t="s">
        <v>2288</v>
      </c>
      <c r="C43" s="63"/>
      <c r="D43" s="143"/>
      <c r="E43" s="76">
        <v>40000</v>
      </c>
      <c r="F43" s="73" t="s">
        <v>4252</v>
      </c>
      <c r="G43" s="291"/>
    </row>
    <row r="44" spans="1:7">
      <c r="A44" s="142">
        <v>42</v>
      </c>
      <c r="B44" s="59" t="s">
        <v>2293</v>
      </c>
      <c r="C44" s="63"/>
      <c r="D44" s="143"/>
      <c r="E44" s="76">
        <v>120000</v>
      </c>
      <c r="F44" s="73" t="s">
        <v>4252</v>
      </c>
      <c r="G44" s="291"/>
    </row>
    <row r="45" spans="1:7">
      <c r="A45" s="142">
        <v>43</v>
      </c>
      <c r="B45" s="59" t="s">
        <v>3379</v>
      </c>
      <c r="C45" s="143"/>
      <c r="D45" s="143"/>
      <c r="E45" s="76">
        <v>40000</v>
      </c>
      <c r="F45" s="73" t="s">
        <v>4252</v>
      </c>
      <c r="G45" s="291"/>
    </row>
    <row r="46" spans="1:7">
      <c r="A46" s="142">
        <v>44</v>
      </c>
      <c r="B46" s="59" t="s">
        <v>2300</v>
      </c>
      <c r="C46" s="143"/>
      <c r="D46" s="143"/>
      <c r="E46" s="76">
        <v>40000</v>
      </c>
      <c r="F46" s="73" t="s">
        <v>4252</v>
      </c>
      <c r="G46" s="291"/>
    </row>
    <row r="47" spans="1:7">
      <c r="A47" s="142">
        <v>45</v>
      </c>
      <c r="B47" s="59" t="s">
        <v>2300</v>
      </c>
      <c r="C47" s="143"/>
      <c r="D47" s="143"/>
      <c r="E47" s="76">
        <v>120000</v>
      </c>
      <c r="F47" s="73" t="s">
        <v>4252</v>
      </c>
      <c r="G47" s="291"/>
    </row>
    <row r="48" spans="1:7">
      <c r="A48" s="142">
        <v>46</v>
      </c>
      <c r="B48" s="59" t="s">
        <v>2302</v>
      </c>
      <c r="C48" s="63"/>
      <c r="D48" s="143"/>
      <c r="E48" s="76">
        <v>40000</v>
      </c>
      <c r="F48" s="73" t="s">
        <v>4252</v>
      </c>
      <c r="G48" s="291"/>
    </row>
    <row r="49" spans="1:7">
      <c r="A49" s="142">
        <v>47</v>
      </c>
      <c r="B49" s="59" t="s">
        <v>2713</v>
      </c>
      <c r="C49" s="63"/>
      <c r="D49" s="143"/>
      <c r="E49" s="76">
        <v>120000</v>
      </c>
      <c r="F49" s="73" t="s">
        <v>4252</v>
      </c>
      <c r="G49" s="291"/>
    </row>
    <row r="50" spans="1:7">
      <c r="A50" s="142">
        <v>48</v>
      </c>
      <c r="B50" s="59" t="s">
        <v>2311</v>
      </c>
      <c r="C50" s="63"/>
      <c r="D50" s="143"/>
      <c r="E50" s="76">
        <v>40000</v>
      </c>
      <c r="F50" s="73" t="s">
        <v>4252</v>
      </c>
      <c r="G50" s="291"/>
    </row>
    <row r="51" spans="1:7">
      <c r="A51" s="142">
        <v>49</v>
      </c>
      <c r="B51" s="59" t="s">
        <v>4022</v>
      </c>
      <c r="C51" s="63"/>
      <c r="D51" s="143"/>
      <c r="E51" s="76">
        <v>40000</v>
      </c>
      <c r="F51" s="73" t="s">
        <v>4252</v>
      </c>
      <c r="G51" s="291"/>
    </row>
    <row r="52" spans="1:7">
      <c r="A52" s="142">
        <v>50</v>
      </c>
      <c r="B52" s="59" t="s">
        <v>2315</v>
      </c>
      <c r="C52" s="143"/>
      <c r="D52" s="143"/>
      <c r="E52" s="76">
        <v>40000</v>
      </c>
      <c r="F52" s="73" t="s">
        <v>4252</v>
      </c>
      <c r="G52" s="291"/>
    </row>
    <row r="53" spans="1:7">
      <c r="A53" s="142">
        <v>51</v>
      </c>
      <c r="B53" s="59" t="s">
        <v>2317</v>
      </c>
      <c r="C53" s="143"/>
      <c r="D53" s="143"/>
      <c r="E53" s="76">
        <v>80000</v>
      </c>
      <c r="F53" s="73" t="s">
        <v>4252</v>
      </c>
      <c r="G53" s="291"/>
    </row>
    <row r="54" spans="1:7">
      <c r="A54" s="142">
        <v>52</v>
      </c>
      <c r="B54" s="59" t="s">
        <v>2318</v>
      </c>
      <c r="C54" s="143"/>
      <c r="D54" s="143"/>
      <c r="E54" s="76">
        <v>120000</v>
      </c>
      <c r="F54" s="73" t="s">
        <v>4252</v>
      </c>
      <c r="G54" s="291"/>
    </row>
    <row r="55" spans="1:7">
      <c r="A55" s="142">
        <v>53</v>
      </c>
      <c r="B55" s="59" t="s">
        <v>4255</v>
      </c>
      <c r="C55" s="143"/>
      <c r="D55" s="143"/>
      <c r="E55" s="76">
        <v>40000</v>
      </c>
      <c r="F55" s="73" t="s">
        <v>4252</v>
      </c>
      <c r="G55" s="291"/>
    </row>
    <row r="56" spans="1:7">
      <c r="A56" s="142">
        <v>54</v>
      </c>
      <c r="B56" s="59" t="s">
        <v>2326</v>
      </c>
      <c r="C56" s="143"/>
      <c r="D56" s="143"/>
      <c r="E56" s="76">
        <v>40000</v>
      </c>
      <c r="F56" s="73" t="s">
        <v>4252</v>
      </c>
      <c r="G56" s="291"/>
    </row>
    <row r="57" spans="1:7">
      <c r="A57" s="142">
        <v>55</v>
      </c>
      <c r="B57" s="59" t="s">
        <v>2329</v>
      </c>
      <c r="C57" s="63"/>
      <c r="D57" s="143"/>
      <c r="E57" s="76">
        <v>40000</v>
      </c>
      <c r="F57" s="73" t="s">
        <v>4252</v>
      </c>
      <c r="G57" s="291"/>
    </row>
    <row r="58" spans="1:7">
      <c r="A58" s="142">
        <v>56</v>
      </c>
      <c r="B58" s="59" t="s">
        <v>2334</v>
      </c>
      <c r="C58" s="143"/>
      <c r="D58" s="143"/>
      <c r="E58" s="76">
        <v>120000</v>
      </c>
      <c r="F58" s="73" t="s">
        <v>4252</v>
      </c>
      <c r="G58" s="291"/>
    </row>
    <row r="59" spans="1:7">
      <c r="A59" s="142">
        <v>57</v>
      </c>
      <c r="B59" s="59" t="s">
        <v>4256</v>
      </c>
      <c r="C59" s="143"/>
      <c r="D59" s="143"/>
      <c r="E59" s="76">
        <v>40000</v>
      </c>
      <c r="F59" s="73" t="s">
        <v>4252</v>
      </c>
      <c r="G59" s="291"/>
    </row>
    <row r="60" spans="1:7">
      <c r="A60" s="142">
        <v>58</v>
      </c>
      <c r="B60" s="59" t="s">
        <v>2342</v>
      </c>
      <c r="C60" s="143"/>
      <c r="D60" s="143"/>
      <c r="E60" s="76">
        <v>40000</v>
      </c>
      <c r="F60" s="73" t="s">
        <v>4252</v>
      </c>
      <c r="G60" s="291"/>
    </row>
    <row r="61" spans="1:7">
      <c r="A61" s="142">
        <v>59</v>
      </c>
      <c r="B61" s="59" t="s">
        <v>2344</v>
      </c>
      <c r="C61" s="63"/>
      <c r="D61" s="143"/>
      <c r="E61" s="76">
        <v>40000</v>
      </c>
      <c r="F61" s="73" t="s">
        <v>4252</v>
      </c>
      <c r="G61" s="291"/>
    </row>
    <row r="62" spans="1:7">
      <c r="A62" s="142">
        <v>60</v>
      </c>
      <c r="B62" s="59" t="s">
        <v>2350</v>
      </c>
      <c r="C62" s="143"/>
      <c r="D62" s="143"/>
      <c r="E62" s="76">
        <v>120000</v>
      </c>
      <c r="F62" s="73" t="s">
        <v>4252</v>
      </c>
      <c r="G62" s="291"/>
    </row>
    <row r="63" spans="1:7">
      <c r="A63" s="142">
        <v>61</v>
      </c>
      <c r="B63" s="59" t="s">
        <v>3521</v>
      </c>
      <c r="C63" s="143"/>
      <c r="D63" s="143"/>
      <c r="E63" s="76">
        <v>40000</v>
      </c>
      <c r="F63" s="73" t="s">
        <v>4252</v>
      </c>
      <c r="G63" s="291"/>
    </row>
    <row r="64" spans="1:7">
      <c r="A64" s="142">
        <v>62</v>
      </c>
      <c r="B64" s="59" t="s">
        <v>4257</v>
      </c>
      <c r="C64" s="143"/>
      <c r="D64" s="143"/>
      <c r="E64" s="76">
        <v>40000</v>
      </c>
      <c r="F64" s="73" t="s">
        <v>4252</v>
      </c>
      <c r="G64" s="291"/>
    </row>
    <row r="65" spans="1:7">
      <c r="A65" s="142">
        <v>63</v>
      </c>
      <c r="B65" s="59" t="s">
        <v>2360</v>
      </c>
      <c r="C65" s="143"/>
      <c r="D65" s="143"/>
      <c r="E65" s="76">
        <v>40000</v>
      </c>
      <c r="F65" s="73" t="s">
        <v>4252</v>
      </c>
      <c r="G65" s="291"/>
    </row>
    <row r="66" spans="1:7">
      <c r="A66" s="142">
        <v>64</v>
      </c>
      <c r="B66" s="59" t="s">
        <v>2364</v>
      </c>
      <c r="C66" s="63"/>
      <c r="D66" s="143"/>
      <c r="E66" s="76">
        <v>105000</v>
      </c>
      <c r="F66" s="73" t="s">
        <v>4252</v>
      </c>
      <c r="G66" s="291"/>
    </row>
    <row r="67" spans="1:7">
      <c r="A67" s="142">
        <v>65</v>
      </c>
      <c r="B67" s="59" t="s">
        <v>2365</v>
      </c>
      <c r="C67" s="63"/>
      <c r="D67" s="143"/>
      <c r="E67" s="76">
        <v>120000</v>
      </c>
      <c r="F67" s="73" t="s">
        <v>4252</v>
      </c>
      <c r="G67" s="291"/>
    </row>
    <row r="68" spans="1:7">
      <c r="A68" s="142">
        <v>66</v>
      </c>
      <c r="B68" s="59" t="s">
        <v>2371</v>
      </c>
      <c r="C68" s="63"/>
      <c r="D68" s="143"/>
      <c r="E68" s="76">
        <v>40000</v>
      </c>
      <c r="F68" s="73" t="s">
        <v>4252</v>
      </c>
      <c r="G68" s="291"/>
    </row>
    <row r="69" spans="1:7">
      <c r="A69" s="142">
        <v>67</v>
      </c>
      <c r="B69" s="59" t="s">
        <v>736</v>
      </c>
      <c r="C69" s="63"/>
      <c r="D69" s="143"/>
      <c r="E69" s="76">
        <v>40000</v>
      </c>
      <c r="F69" s="73" t="s">
        <v>4252</v>
      </c>
      <c r="G69" s="291"/>
    </row>
    <row r="70" spans="1:7">
      <c r="A70" s="142">
        <v>68</v>
      </c>
      <c r="B70" s="59" t="s">
        <v>2372</v>
      </c>
      <c r="C70" s="143"/>
      <c r="D70" s="143"/>
      <c r="E70" s="76">
        <v>40000</v>
      </c>
      <c r="F70" s="73" t="s">
        <v>4252</v>
      </c>
      <c r="G70" s="291"/>
    </row>
    <row r="71" spans="1:7">
      <c r="A71" s="142">
        <v>69</v>
      </c>
      <c r="B71" s="59" t="s">
        <v>2375</v>
      </c>
      <c r="C71" s="143"/>
      <c r="D71" s="143"/>
      <c r="E71" s="76">
        <v>40000</v>
      </c>
      <c r="F71" s="73" t="s">
        <v>4252</v>
      </c>
      <c r="G71" s="291"/>
    </row>
    <row r="72" spans="1:7">
      <c r="A72" s="142">
        <v>70</v>
      </c>
      <c r="B72" s="59" t="s">
        <v>738</v>
      </c>
      <c r="C72" s="143"/>
      <c r="D72" s="143"/>
      <c r="E72" s="76">
        <v>80000</v>
      </c>
      <c r="F72" s="73" t="s">
        <v>4252</v>
      </c>
      <c r="G72" s="291"/>
    </row>
    <row r="73" spans="1:7">
      <c r="A73" s="142">
        <v>71</v>
      </c>
      <c r="B73" s="59" t="s">
        <v>2381</v>
      </c>
      <c r="C73" s="63"/>
      <c r="D73" s="143"/>
      <c r="E73" s="76">
        <v>40000</v>
      </c>
      <c r="F73" s="73" t="s">
        <v>4252</v>
      </c>
      <c r="G73" s="291"/>
    </row>
    <row r="74" spans="1:7">
      <c r="A74" s="142">
        <v>72</v>
      </c>
      <c r="B74" s="59" t="s">
        <v>2384</v>
      </c>
      <c r="C74" s="63"/>
      <c r="D74" s="143"/>
      <c r="E74" s="76">
        <v>40000</v>
      </c>
      <c r="F74" s="73" t="s">
        <v>4258</v>
      </c>
      <c r="G74" s="291"/>
    </row>
    <row r="75" spans="1:7">
      <c r="A75" s="142">
        <v>73</v>
      </c>
      <c r="B75" s="59" t="s">
        <v>2386</v>
      </c>
      <c r="C75" s="63"/>
      <c r="D75" s="143"/>
      <c r="E75" s="76">
        <v>40000</v>
      </c>
      <c r="F75" s="73" t="s">
        <v>4258</v>
      </c>
      <c r="G75" s="291"/>
    </row>
    <row r="76" spans="1:7">
      <c r="A76" s="142">
        <v>74</v>
      </c>
      <c r="B76" s="59" t="s">
        <v>2390</v>
      </c>
      <c r="C76" s="63"/>
      <c r="D76" s="143"/>
      <c r="E76" s="76">
        <v>120000</v>
      </c>
      <c r="F76" s="73" t="s">
        <v>4258</v>
      </c>
      <c r="G76" s="291"/>
    </row>
    <row r="77" spans="1:7">
      <c r="A77" s="142">
        <v>75</v>
      </c>
      <c r="B77" s="59" t="s">
        <v>3173</v>
      </c>
      <c r="C77" s="63"/>
      <c r="D77" s="143"/>
      <c r="E77" s="76">
        <v>40000</v>
      </c>
      <c r="F77" s="73" t="s">
        <v>4258</v>
      </c>
      <c r="G77" s="291"/>
    </row>
    <row r="78" spans="1:7">
      <c r="A78" s="142">
        <v>76</v>
      </c>
      <c r="B78" s="59" t="s">
        <v>742</v>
      </c>
      <c r="C78" s="63"/>
      <c r="D78" s="143"/>
      <c r="E78" s="76">
        <v>40000</v>
      </c>
      <c r="F78" s="73" t="s">
        <v>4258</v>
      </c>
      <c r="G78" s="291"/>
    </row>
    <row r="79" spans="1:7">
      <c r="A79" s="142">
        <v>77</v>
      </c>
      <c r="B79" s="59" t="s">
        <v>744</v>
      </c>
      <c r="C79" s="143"/>
      <c r="D79" s="143"/>
      <c r="E79" s="76">
        <v>45000</v>
      </c>
      <c r="F79" s="73" t="s">
        <v>4258</v>
      </c>
      <c r="G79" s="291"/>
    </row>
    <row r="80" spans="1:7">
      <c r="A80" s="142">
        <v>78</v>
      </c>
      <c r="B80" s="59" t="s">
        <v>2404</v>
      </c>
      <c r="C80" s="143"/>
      <c r="D80" s="143"/>
      <c r="E80" s="76">
        <v>120000</v>
      </c>
      <c r="F80" s="73" t="s">
        <v>4258</v>
      </c>
      <c r="G80" s="291"/>
    </row>
    <row r="81" spans="1:7">
      <c r="A81" s="142">
        <v>79</v>
      </c>
      <c r="B81" s="59" t="s">
        <v>2407</v>
      </c>
      <c r="C81" s="143"/>
      <c r="D81" s="143"/>
      <c r="E81" s="76">
        <v>50000</v>
      </c>
      <c r="F81" s="73" t="s">
        <v>4258</v>
      </c>
      <c r="G81" s="291"/>
    </row>
    <row r="82" spans="1:7">
      <c r="A82" s="142">
        <v>80</v>
      </c>
      <c r="B82" s="59" t="s">
        <v>2412</v>
      </c>
      <c r="C82" s="63"/>
      <c r="D82" s="143"/>
      <c r="E82" s="76">
        <v>40000</v>
      </c>
      <c r="F82" s="73" t="s">
        <v>4258</v>
      </c>
      <c r="G82" s="291"/>
    </row>
    <row r="83" spans="1:7">
      <c r="A83" s="142">
        <v>81</v>
      </c>
      <c r="B83" s="59" t="s">
        <v>2415</v>
      </c>
      <c r="C83" s="143"/>
      <c r="D83" s="143"/>
      <c r="E83" s="76">
        <v>40000</v>
      </c>
      <c r="F83" s="73" t="s">
        <v>4258</v>
      </c>
      <c r="G83" s="291"/>
    </row>
    <row r="84" spans="1:7">
      <c r="A84" s="142">
        <v>82</v>
      </c>
      <c r="B84" s="59" t="s">
        <v>2417</v>
      </c>
      <c r="C84" s="143"/>
      <c r="D84" s="143"/>
      <c r="E84" s="76">
        <v>40000</v>
      </c>
      <c r="F84" s="73" t="s">
        <v>4258</v>
      </c>
      <c r="G84" s="291"/>
    </row>
    <row r="85" spans="1:7">
      <c r="A85" s="142">
        <v>83</v>
      </c>
      <c r="B85" s="59" t="s">
        <v>2721</v>
      </c>
      <c r="C85" s="63"/>
      <c r="D85" s="143"/>
      <c r="E85" s="76">
        <v>120000</v>
      </c>
      <c r="F85" s="73" t="s">
        <v>4258</v>
      </c>
      <c r="G85" s="291"/>
    </row>
    <row r="86" spans="1:7">
      <c r="A86" s="142">
        <v>84</v>
      </c>
      <c r="B86" s="59" t="s">
        <v>2421</v>
      </c>
      <c r="C86" s="63"/>
      <c r="D86" s="143"/>
      <c r="E86" s="76">
        <v>6000</v>
      </c>
      <c r="F86" s="73" t="s">
        <v>4258</v>
      </c>
      <c r="G86" s="291"/>
    </row>
    <row r="87" spans="1:7">
      <c r="A87" s="142">
        <v>85</v>
      </c>
      <c r="B87" s="59" t="s">
        <v>749</v>
      </c>
      <c r="C87" s="143"/>
      <c r="D87" s="143"/>
      <c r="E87" s="76">
        <v>50000</v>
      </c>
      <c r="F87" s="73" t="s">
        <v>4258</v>
      </c>
      <c r="G87" s="291"/>
    </row>
    <row r="88" spans="1:7">
      <c r="A88" s="142">
        <v>86</v>
      </c>
      <c r="B88" s="59" t="s">
        <v>2426</v>
      </c>
      <c r="C88" s="143"/>
      <c r="D88" s="143"/>
      <c r="E88" s="76">
        <v>40000</v>
      </c>
      <c r="F88" s="73" t="s">
        <v>4258</v>
      </c>
      <c r="G88" s="291"/>
    </row>
    <row r="89" spans="1:7">
      <c r="A89" s="142">
        <v>87</v>
      </c>
      <c r="B89" s="59" t="s">
        <v>2426</v>
      </c>
      <c r="C89" s="143"/>
      <c r="D89" s="143"/>
      <c r="E89" s="76">
        <v>6000</v>
      </c>
      <c r="F89" s="73" t="s">
        <v>4258</v>
      </c>
      <c r="G89" s="291"/>
    </row>
    <row r="90" spans="1:7">
      <c r="A90" s="142">
        <v>88</v>
      </c>
      <c r="B90" s="59" t="s">
        <v>2429</v>
      </c>
      <c r="C90" s="143"/>
      <c r="D90" s="143"/>
      <c r="E90" s="76">
        <v>40000</v>
      </c>
      <c r="F90" s="73" t="s">
        <v>4258</v>
      </c>
      <c r="G90" s="291"/>
    </row>
    <row r="91" spans="1:7">
      <c r="A91" s="142">
        <v>89</v>
      </c>
      <c r="B91" s="59" t="s">
        <v>835</v>
      </c>
      <c r="C91" s="143"/>
      <c r="D91" s="143"/>
      <c r="E91" s="76">
        <v>40000</v>
      </c>
      <c r="F91" s="73" t="s">
        <v>4258</v>
      </c>
      <c r="G91" s="291"/>
    </row>
    <row r="92" spans="1:7">
      <c r="A92" s="142">
        <v>90</v>
      </c>
      <c r="B92" s="59" t="s">
        <v>2432</v>
      </c>
      <c r="C92" s="63"/>
      <c r="D92" s="143"/>
      <c r="E92" s="76">
        <v>6000</v>
      </c>
      <c r="F92" s="73" t="s">
        <v>4258</v>
      </c>
      <c r="G92" s="291"/>
    </row>
    <row r="93" spans="1:7">
      <c r="A93" s="142">
        <v>91</v>
      </c>
      <c r="B93" s="59" t="s">
        <v>2436</v>
      </c>
      <c r="C93" s="63"/>
      <c r="D93" s="143"/>
      <c r="E93" s="76">
        <v>120000</v>
      </c>
      <c r="F93" s="73" t="s">
        <v>4258</v>
      </c>
      <c r="G93" s="291"/>
    </row>
    <row r="94" spans="1:7">
      <c r="A94" s="142">
        <v>92</v>
      </c>
      <c r="B94" s="59" t="s">
        <v>2438</v>
      </c>
      <c r="C94" s="63"/>
      <c r="D94" s="143"/>
      <c r="E94" s="76">
        <v>6000</v>
      </c>
      <c r="F94" s="73" t="s">
        <v>4258</v>
      </c>
      <c r="G94" s="291"/>
    </row>
    <row r="95" spans="1:7">
      <c r="A95" s="142">
        <v>93</v>
      </c>
      <c r="B95" s="59" t="s">
        <v>754</v>
      </c>
      <c r="C95" s="143"/>
      <c r="D95" s="143"/>
      <c r="E95" s="76">
        <v>40000</v>
      </c>
      <c r="F95" s="73" t="s">
        <v>4258</v>
      </c>
      <c r="G95" s="291"/>
    </row>
    <row r="96" spans="1:7">
      <c r="A96" s="142">
        <v>94</v>
      </c>
      <c r="B96" s="59" t="s">
        <v>2445</v>
      </c>
      <c r="C96" s="143"/>
      <c r="D96" s="143"/>
      <c r="E96" s="76">
        <v>6000</v>
      </c>
      <c r="F96" s="73" t="s">
        <v>4258</v>
      </c>
      <c r="G96" s="291"/>
    </row>
    <row r="97" spans="1:7">
      <c r="A97" s="142">
        <v>95</v>
      </c>
      <c r="B97" s="59" t="s">
        <v>2445</v>
      </c>
      <c r="C97" s="63"/>
      <c r="D97" s="143"/>
      <c r="E97" s="76">
        <v>40000</v>
      </c>
      <c r="F97" s="73" t="s">
        <v>4258</v>
      </c>
      <c r="G97" s="291"/>
    </row>
    <row r="98" spans="1:7">
      <c r="A98" s="142">
        <v>96</v>
      </c>
      <c r="B98" s="59" t="s">
        <v>4259</v>
      </c>
      <c r="C98" s="143"/>
      <c r="D98" s="143"/>
      <c r="E98" s="76">
        <v>40000</v>
      </c>
      <c r="F98" s="73" t="s">
        <v>4258</v>
      </c>
      <c r="G98" s="291"/>
    </row>
    <row r="99" spans="1:7">
      <c r="A99" s="142">
        <v>97</v>
      </c>
      <c r="B99" s="59" t="s">
        <v>829</v>
      </c>
      <c r="C99" s="63"/>
      <c r="D99" s="143"/>
      <c r="E99" s="76">
        <v>40000</v>
      </c>
      <c r="F99" s="73" t="s">
        <v>4258</v>
      </c>
      <c r="G99" s="291"/>
    </row>
    <row r="100" spans="1:7">
      <c r="A100" s="142">
        <v>98</v>
      </c>
      <c r="B100" s="59" t="s">
        <v>2450</v>
      </c>
      <c r="C100" s="63"/>
      <c r="D100" s="143"/>
      <c r="E100" s="76">
        <v>6000</v>
      </c>
      <c r="F100" s="73" t="s">
        <v>4258</v>
      </c>
      <c r="G100" s="291"/>
    </row>
    <row r="101" spans="1:7">
      <c r="A101" s="142">
        <v>99</v>
      </c>
      <c r="B101" s="59" t="s">
        <v>837</v>
      </c>
      <c r="C101" s="63"/>
      <c r="D101" s="143"/>
      <c r="E101" s="76">
        <v>120000</v>
      </c>
      <c r="F101" s="73" t="s">
        <v>4258</v>
      </c>
      <c r="G101" s="291"/>
    </row>
    <row r="102" spans="1:7">
      <c r="A102" s="142">
        <v>100</v>
      </c>
      <c r="B102" s="59" t="s">
        <v>855</v>
      </c>
      <c r="C102" s="63"/>
      <c r="D102" s="143"/>
      <c r="E102" s="76">
        <v>6000</v>
      </c>
      <c r="F102" s="73" t="s">
        <v>4258</v>
      </c>
      <c r="G102" s="291"/>
    </row>
    <row r="103" spans="1:7">
      <c r="A103" s="142">
        <v>101</v>
      </c>
      <c r="B103" s="59" t="s">
        <v>760</v>
      </c>
      <c r="C103" s="63"/>
      <c r="D103" s="143"/>
      <c r="E103" s="76">
        <v>40000</v>
      </c>
      <c r="F103" s="73" t="s">
        <v>4258</v>
      </c>
      <c r="G103" s="291"/>
    </row>
    <row r="104" spans="1:7">
      <c r="A104" s="142">
        <v>102</v>
      </c>
      <c r="B104" s="59" t="s">
        <v>2461</v>
      </c>
      <c r="C104" s="63"/>
      <c r="D104" s="143"/>
      <c r="E104" s="76">
        <v>40000</v>
      </c>
      <c r="F104" s="73" t="s">
        <v>4258</v>
      </c>
      <c r="G104" s="291"/>
    </row>
    <row r="105" spans="1:7">
      <c r="A105" s="142">
        <v>103</v>
      </c>
      <c r="B105" s="59" t="s">
        <v>2461</v>
      </c>
      <c r="C105" s="63"/>
      <c r="D105" s="143"/>
      <c r="E105" s="76">
        <v>6000</v>
      </c>
      <c r="F105" s="73" t="s">
        <v>4258</v>
      </c>
      <c r="G105" s="291"/>
    </row>
    <row r="106" spans="1:7">
      <c r="A106" s="142">
        <v>104</v>
      </c>
      <c r="B106" s="59" t="s">
        <v>2464</v>
      </c>
      <c r="C106" s="63"/>
      <c r="D106" s="143"/>
      <c r="E106" s="76">
        <v>40000</v>
      </c>
      <c r="F106" s="73" t="s">
        <v>4258</v>
      </c>
      <c r="G106" s="291"/>
    </row>
    <row r="107" spans="1:7">
      <c r="A107" s="142">
        <v>105</v>
      </c>
      <c r="B107" s="59" t="s">
        <v>839</v>
      </c>
      <c r="C107" s="63"/>
      <c r="D107" s="143"/>
      <c r="E107" s="76">
        <v>40000</v>
      </c>
      <c r="F107" s="73" t="s">
        <v>4258</v>
      </c>
      <c r="G107" s="291"/>
    </row>
    <row r="108" spans="1:7">
      <c r="A108" s="142">
        <v>106</v>
      </c>
      <c r="B108" s="59" t="s">
        <v>791</v>
      </c>
      <c r="C108" s="143"/>
      <c r="D108" s="143"/>
      <c r="E108" s="76">
        <v>6000</v>
      </c>
      <c r="F108" s="73" t="s">
        <v>4258</v>
      </c>
      <c r="G108" s="291"/>
    </row>
    <row r="109" spans="1:7">
      <c r="A109" s="142">
        <v>107</v>
      </c>
      <c r="B109" s="59" t="s">
        <v>2469</v>
      </c>
      <c r="C109" s="63"/>
      <c r="D109" s="143"/>
      <c r="E109" s="76">
        <v>120000</v>
      </c>
      <c r="F109" s="73" t="s">
        <v>4258</v>
      </c>
      <c r="G109" s="291"/>
    </row>
    <row r="110" spans="1:7">
      <c r="A110" s="142">
        <v>108</v>
      </c>
      <c r="B110" s="59" t="s">
        <v>2469</v>
      </c>
      <c r="C110" s="143"/>
      <c r="D110" s="143"/>
      <c r="E110" s="76">
        <v>200000</v>
      </c>
      <c r="F110" s="73" t="s">
        <v>4258</v>
      </c>
      <c r="G110" s="291"/>
    </row>
    <row r="111" spans="1:7">
      <c r="A111" s="142">
        <v>109</v>
      </c>
      <c r="B111" s="59" t="s">
        <v>2471</v>
      </c>
      <c r="C111" s="63"/>
      <c r="D111" s="143"/>
      <c r="E111" s="76">
        <v>40000</v>
      </c>
      <c r="F111" s="73" t="s">
        <v>4258</v>
      </c>
      <c r="G111" s="291"/>
    </row>
    <row r="112" spans="1:7">
      <c r="A112" s="142">
        <v>110</v>
      </c>
      <c r="B112" s="59" t="s">
        <v>2471</v>
      </c>
      <c r="C112" s="63"/>
      <c r="D112" s="143"/>
      <c r="E112" s="76">
        <v>6000</v>
      </c>
      <c r="F112" s="73" t="s">
        <v>4258</v>
      </c>
      <c r="G112" s="291"/>
    </row>
    <row r="113" spans="1:7">
      <c r="A113" s="142">
        <v>111</v>
      </c>
      <c r="B113" s="59" t="s">
        <v>766</v>
      </c>
      <c r="C113" s="63"/>
      <c r="D113" s="143"/>
      <c r="E113" s="76">
        <v>40000</v>
      </c>
      <c r="F113" s="73" t="s">
        <v>4258</v>
      </c>
      <c r="G113" s="291"/>
    </row>
    <row r="114" spans="1:7">
      <c r="A114" s="142">
        <v>112</v>
      </c>
      <c r="B114" s="59" t="s">
        <v>2478</v>
      </c>
      <c r="C114" s="143"/>
      <c r="D114" s="143"/>
      <c r="E114" s="76">
        <v>40000</v>
      </c>
      <c r="F114" s="73" t="s">
        <v>4258</v>
      </c>
      <c r="G114" s="291"/>
    </row>
    <row r="115" spans="1:7">
      <c r="A115" s="142">
        <v>113</v>
      </c>
      <c r="B115" s="59" t="s">
        <v>2478</v>
      </c>
      <c r="C115" s="63"/>
      <c r="D115" s="143"/>
      <c r="E115" s="76">
        <v>6000</v>
      </c>
      <c r="F115" s="73" t="s">
        <v>4258</v>
      </c>
      <c r="G115" s="291"/>
    </row>
    <row r="116" spans="1:7">
      <c r="A116" s="142">
        <v>114</v>
      </c>
      <c r="B116" s="59" t="s">
        <v>2483</v>
      </c>
      <c r="C116" s="63"/>
      <c r="D116" s="143"/>
      <c r="E116" s="76">
        <v>6000</v>
      </c>
      <c r="F116" s="73" t="s">
        <v>4260</v>
      </c>
      <c r="G116" s="291"/>
    </row>
    <row r="117" spans="1:7">
      <c r="A117" s="142">
        <v>115</v>
      </c>
      <c r="B117" s="59" t="s">
        <v>769</v>
      </c>
      <c r="C117" s="63"/>
      <c r="D117" s="143"/>
      <c r="E117" s="76">
        <v>40000</v>
      </c>
      <c r="F117" s="73" t="s">
        <v>4260</v>
      </c>
      <c r="G117" s="291"/>
    </row>
    <row r="118" spans="1:7">
      <c r="A118" s="142">
        <v>116</v>
      </c>
      <c r="B118" s="59" t="s">
        <v>769</v>
      </c>
      <c r="C118" s="63"/>
      <c r="D118" s="143"/>
      <c r="E118" s="76">
        <v>32000</v>
      </c>
      <c r="F118" s="73" t="s">
        <v>4260</v>
      </c>
      <c r="G118" s="291"/>
    </row>
    <row r="119" spans="1:7">
      <c r="A119" s="142">
        <v>117</v>
      </c>
      <c r="B119" s="59" t="s">
        <v>769</v>
      </c>
      <c r="C119" s="63"/>
      <c r="D119" s="143"/>
      <c r="E119" s="76">
        <v>40000</v>
      </c>
      <c r="F119" s="73" t="s">
        <v>4260</v>
      </c>
      <c r="G119" s="291"/>
    </row>
    <row r="120" spans="1:7">
      <c r="A120" s="142">
        <v>118</v>
      </c>
      <c r="B120" s="59" t="s">
        <v>647</v>
      </c>
      <c r="C120" s="63"/>
      <c r="D120" s="143"/>
      <c r="E120" s="76">
        <v>6000</v>
      </c>
      <c r="F120" s="73" t="s">
        <v>4260</v>
      </c>
      <c r="G120" s="291"/>
    </row>
    <row r="121" spans="1:7">
      <c r="A121" s="142">
        <v>119</v>
      </c>
      <c r="B121" s="59" t="s">
        <v>2488</v>
      </c>
      <c r="C121" s="63"/>
      <c r="D121" s="143"/>
      <c r="E121" s="76">
        <v>125000</v>
      </c>
      <c r="F121" s="73" t="s">
        <v>4260</v>
      </c>
      <c r="G121" s="291"/>
    </row>
    <row r="122" spans="1:7">
      <c r="A122" s="142">
        <v>120</v>
      </c>
      <c r="B122" s="59" t="s">
        <v>844</v>
      </c>
      <c r="C122" s="63"/>
      <c r="D122" s="143"/>
      <c r="E122" s="76">
        <v>43000</v>
      </c>
      <c r="F122" s="73" t="s">
        <v>4260</v>
      </c>
      <c r="G122" s="291"/>
    </row>
    <row r="123" spans="1:7">
      <c r="A123" s="142">
        <v>121</v>
      </c>
      <c r="B123" s="59" t="s">
        <v>773</v>
      </c>
      <c r="C123" s="63"/>
      <c r="D123" s="143"/>
      <c r="E123" s="76">
        <v>6000</v>
      </c>
      <c r="F123" s="73" t="s">
        <v>4260</v>
      </c>
      <c r="G123" s="291"/>
    </row>
    <row r="124" spans="1:7">
      <c r="A124" s="142">
        <v>122</v>
      </c>
      <c r="B124" s="59" t="s">
        <v>671</v>
      </c>
      <c r="C124" s="63"/>
      <c r="D124" s="143"/>
      <c r="E124" s="76">
        <v>45000</v>
      </c>
      <c r="F124" s="73" t="s">
        <v>4260</v>
      </c>
      <c r="G124" s="291"/>
    </row>
    <row r="125" spans="1:7">
      <c r="A125" s="142">
        <v>123</v>
      </c>
      <c r="B125" s="59" t="s">
        <v>671</v>
      </c>
      <c r="C125" s="63"/>
      <c r="D125" s="143"/>
      <c r="E125" s="76">
        <v>40000</v>
      </c>
      <c r="F125" s="73" t="s">
        <v>4260</v>
      </c>
      <c r="G125" s="291"/>
    </row>
    <row r="126" spans="1:7">
      <c r="A126" s="142">
        <v>124</v>
      </c>
      <c r="B126" s="59" t="s">
        <v>2491</v>
      </c>
      <c r="C126" s="63"/>
      <c r="D126" s="143"/>
      <c r="E126" s="76">
        <v>40000</v>
      </c>
      <c r="F126" s="73" t="s">
        <v>4260</v>
      </c>
      <c r="G126" s="291"/>
    </row>
    <row r="127" spans="1:7">
      <c r="A127" s="142">
        <v>125</v>
      </c>
      <c r="B127" s="59" t="s">
        <v>776</v>
      </c>
      <c r="C127" s="63"/>
      <c r="D127" s="143"/>
      <c r="E127" s="76">
        <v>6500</v>
      </c>
      <c r="F127" s="73" t="s">
        <v>4260</v>
      </c>
      <c r="G127" s="291"/>
    </row>
    <row r="128" spans="1:7">
      <c r="A128" s="142">
        <v>126</v>
      </c>
      <c r="B128" s="59" t="s">
        <v>779</v>
      </c>
      <c r="C128" s="63"/>
      <c r="D128" s="143"/>
      <c r="E128" s="76">
        <v>32000</v>
      </c>
      <c r="F128" s="73" t="s">
        <v>4260</v>
      </c>
      <c r="G128" s="291"/>
    </row>
    <row r="129" spans="1:7">
      <c r="A129" s="142">
        <v>127</v>
      </c>
      <c r="B129" s="59" t="s">
        <v>2498</v>
      </c>
      <c r="C129" s="63"/>
      <c r="D129" s="143"/>
      <c r="E129" s="76">
        <v>6500</v>
      </c>
      <c r="F129" s="73" t="s">
        <v>4260</v>
      </c>
      <c r="G129" s="291"/>
    </row>
    <row r="130" spans="1:7">
      <c r="A130" s="142">
        <v>128</v>
      </c>
      <c r="B130" s="59" t="s">
        <v>2498</v>
      </c>
      <c r="C130" s="63"/>
      <c r="D130" s="143"/>
      <c r="E130" s="76">
        <v>6500</v>
      </c>
      <c r="F130" s="73" t="s">
        <v>4260</v>
      </c>
      <c r="G130" s="291"/>
    </row>
    <row r="131" spans="1:7">
      <c r="A131" s="142">
        <v>129</v>
      </c>
      <c r="B131" s="59" t="s">
        <v>2498</v>
      </c>
      <c r="C131" s="63"/>
      <c r="D131" s="143"/>
      <c r="E131" s="76">
        <v>8000</v>
      </c>
      <c r="F131" s="73" t="s">
        <v>4260</v>
      </c>
      <c r="G131" s="291"/>
    </row>
    <row r="132" spans="1:7">
      <c r="A132" s="142">
        <v>130</v>
      </c>
      <c r="B132" s="59" t="s">
        <v>653</v>
      </c>
      <c r="C132" s="63"/>
      <c r="D132" s="143"/>
      <c r="E132" s="76">
        <v>40000</v>
      </c>
      <c r="F132" s="73" t="s">
        <v>4260</v>
      </c>
      <c r="G132" s="291"/>
    </row>
    <row r="133" spans="1:7">
      <c r="A133" s="142">
        <v>131</v>
      </c>
      <c r="B133" s="59" t="s">
        <v>653</v>
      </c>
      <c r="C133" s="63"/>
      <c r="D133" s="143"/>
      <c r="E133" s="76">
        <v>40000</v>
      </c>
      <c r="F133" s="73" t="s">
        <v>4260</v>
      </c>
      <c r="G133" s="291"/>
    </row>
    <row r="134" spans="1:7">
      <c r="A134" s="142">
        <v>132</v>
      </c>
      <c r="B134" s="59" t="s">
        <v>2499</v>
      </c>
      <c r="C134" s="63"/>
      <c r="D134" s="143"/>
      <c r="E134" s="76">
        <v>40000</v>
      </c>
      <c r="F134" s="73" t="s">
        <v>4260</v>
      </c>
      <c r="G134" s="291"/>
    </row>
    <row r="135" spans="1:7">
      <c r="A135" s="142">
        <v>133</v>
      </c>
      <c r="B135" s="59" t="s">
        <v>2499</v>
      </c>
      <c r="C135" s="63"/>
      <c r="D135" s="143"/>
      <c r="E135" s="76">
        <v>40000</v>
      </c>
      <c r="F135" s="73" t="s">
        <v>4260</v>
      </c>
      <c r="G135" s="291"/>
    </row>
    <row r="136" spans="1:7">
      <c r="A136" s="142">
        <v>134</v>
      </c>
      <c r="B136" s="59" t="s">
        <v>2499</v>
      </c>
      <c r="C136" s="63"/>
      <c r="D136" s="143"/>
      <c r="E136" s="76">
        <v>20000</v>
      </c>
      <c r="F136" s="73" t="s">
        <v>4260</v>
      </c>
      <c r="G136" s="291"/>
    </row>
    <row r="137" spans="1:7">
      <c r="A137" s="142">
        <v>135</v>
      </c>
      <c r="B137" s="59" t="s">
        <v>797</v>
      </c>
      <c r="C137" s="63"/>
      <c r="D137" s="143"/>
      <c r="E137" s="76">
        <v>40000</v>
      </c>
      <c r="F137" s="73" t="s">
        <v>4260</v>
      </c>
      <c r="G137" s="291"/>
    </row>
    <row r="138" spans="1:7">
      <c r="A138" s="142">
        <v>136</v>
      </c>
      <c r="B138" s="59" t="s">
        <v>781</v>
      </c>
      <c r="C138" s="63"/>
      <c r="D138" s="143"/>
      <c r="E138" s="76">
        <v>40000</v>
      </c>
      <c r="F138" s="73" t="s">
        <v>4260</v>
      </c>
      <c r="G138" s="291"/>
    </row>
    <row r="139" spans="1:7">
      <c r="A139" s="142">
        <v>137</v>
      </c>
      <c r="B139" s="59" t="s">
        <v>674</v>
      </c>
      <c r="C139" s="63"/>
      <c r="D139" s="143"/>
      <c r="E139" s="76">
        <v>120000</v>
      </c>
      <c r="F139" s="73" t="s">
        <v>4260</v>
      </c>
      <c r="G139" s="291"/>
    </row>
    <row r="140" spans="1:7">
      <c r="A140" s="142">
        <v>138</v>
      </c>
      <c r="B140" s="59" t="s">
        <v>674</v>
      </c>
      <c r="C140" s="63"/>
      <c r="D140" s="143"/>
      <c r="E140" s="76">
        <v>120000</v>
      </c>
      <c r="F140" s="73" t="s">
        <v>4260</v>
      </c>
      <c r="G140" s="291"/>
    </row>
    <row r="141" spans="1:7">
      <c r="A141" s="142">
        <v>139</v>
      </c>
      <c r="B141" s="59" t="s">
        <v>658</v>
      </c>
      <c r="C141" s="63"/>
      <c r="D141" s="143"/>
      <c r="E141" s="76">
        <v>8000</v>
      </c>
      <c r="F141" s="73" t="s">
        <v>4260</v>
      </c>
      <c r="G141" s="291"/>
    </row>
    <row r="142" spans="1:7">
      <c r="A142" s="142">
        <v>140</v>
      </c>
      <c r="B142" s="59" t="s">
        <v>2505</v>
      </c>
      <c r="C142" s="63"/>
      <c r="D142" s="143"/>
      <c r="E142" s="76">
        <v>40000</v>
      </c>
      <c r="F142" s="73" t="s">
        <v>4260</v>
      </c>
      <c r="G142" s="291"/>
    </row>
    <row r="143" spans="1:7">
      <c r="A143" s="142">
        <v>141</v>
      </c>
      <c r="B143" s="59" t="s">
        <v>682</v>
      </c>
      <c r="C143" s="63"/>
      <c r="D143" s="143"/>
      <c r="E143" s="76">
        <v>43000</v>
      </c>
      <c r="F143" s="73" t="s">
        <v>4260</v>
      </c>
      <c r="G143" s="291"/>
    </row>
    <row r="144" spans="1:7">
      <c r="A144" s="142">
        <v>142</v>
      </c>
      <c r="B144" s="59" t="s">
        <v>661</v>
      </c>
      <c r="C144" s="63"/>
      <c r="D144" s="143"/>
      <c r="E144" s="76">
        <v>40000</v>
      </c>
      <c r="F144" s="73" t="s">
        <v>4260</v>
      </c>
      <c r="G144" s="291"/>
    </row>
    <row r="145" spans="1:7">
      <c r="A145" s="142">
        <v>143</v>
      </c>
      <c r="B145" s="59" t="s">
        <v>852</v>
      </c>
      <c r="C145" s="63"/>
      <c r="D145" s="143"/>
      <c r="E145" s="76">
        <v>40000</v>
      </c>
      <c r="F145" s="73" t="s">
        <v>4260</v>
      </c>
      <c r="G145" s="291"/>
    </row>
    <row r="146" spans="1:7">
      <c r="A146" s="142">
        <v>144</v>
      </c>
      <c r="B146" s="59" t="s">
        <v>684</v>
      </c>
      <c r="C146" s="63"/>
      <c r="D146" s="143"/>
      <c r="E146" s="76">
        <v>43000</v>
      </c>
      <c r="F146" s="73" t="s">
        <v>4260</v>
      </c>
      <c r="G146" s="291"/>
    </row>
    <row r="147" spans="1:7">
      <c r="A147" s="142">
        <v>145</v>
      </c>
      <c r="B147" s="59" t="s">
        <v>684</v>
      </c>
      <c r="C147" s="63"/>
      <c r="D147" s="143"/>
      <c r="E147" s="76">
        <v>20000</v>
      </c>
      <c r="F147" s="73" t="s">
        <v>4260</v>
      </c>
      <c r="G147" s="291"/>
    </row>
    <row r="148" spans="1:7">
      <c r="A148" s="142">
        <v>146</v>
      </c>
      <c r="B148" s="59" t="s">
        <v>685</v>
      </c>
      <c r="C148" s="63"/>
      <c r="D148" s="143"/>
      <c r="E148" s="76">
        <v>40000</v>
      </c>
      <c r="F148" s="73" t="s">
        <v>4260</v>
      </c>
      <c r="G148" s="291"/>
    </row>
    <row r="149" spans="1:7">
      <c r="A149" s="142">
        <v>147</v>
      </c>
      <c r="B149" s="59" t="s">
        <v>685</v>
      </c>
      <c r="C149" s="63"/>
      <c r="D149" s="143"/>
      <c r="E149" s="76">
        <v>120000</v>
      </c>
      <c r="F149" s="73" t="s">
        <v>4260</v>
      </c>
      <c r="G149" s="291"/>
    </row>
    <row r="150" spans="1:7">
      <c r="A150" s="142">
        <v>148</v>
      </c>
      <c r="B150" s="59" t="s">
        <v>662</v>
      </c>
      <c r="C150" s="63"/>
      <c r="D150" s="143"/>
      <c r="E150" s="76">
        <v>40000</v>
      </c>
      <c r="F150" s="73" t="s">
        <v>4260</v>
      </c>
      <c r="G150" s="291"/>
    </row>
    <row r="151" spans="1:7">
      <c r="A151" s="142">
        <v>149</v>
      </c>
      <c r="B151" s="59" t="s">
        <v>663</v>
      </c>
      <c r="C151" s="63"/>
      <c r="D151" s="143"/>
      <c r="E151" s="76">
        <v>20000</v>
      </c>
      <c r="F151" s="73" t="s">
        <v>4260</v>
      </c>
      <c r="G151" s="291"/>
    </row>
    <row r="152" spans="1:7">
      <c r="A152" s="142">
        <v>150</v>
      </c>
      <c r="B152" s="59" t="s">
        <v>686</v>
      </c>
      <c r="C152" s="63"/>
      <c r="D152" s="143"/>
      <c r="E152" s="76">
        <v>40000</v>
      </c>
      <c r="F152" s="73" t="s">
        <v>4260</v>
      </c>
      <c r="G152" s="291"/>
    </row>
    <row r="153" spans="1:7">
      <c r="A153" s="142">
        <v>151</v>
      </c>
      <c r="B153" s="59" t="s">
        <v>687</v>
      </c>
      <c r="C153" s="63"/>
      <c r="D153" s="143"/>
      <c r="E153" s="76">
        <v>8000</v>
      </c>
      <c r="F153" s="73" t="s">
        <v>4260</v>
      </c>
      <c r="G153" s="291"/>
    </row>
    <row r="154" spans="1:7">
      <c r="A154" s="142">
        <v>152</v>
      </c>
      <c r="B154" s="59" t="s">
        <v>664</v>
      </c>
      <c r="C154" s="63"/>
      <c r="D154" s="143"/>
      <c r="E154" s="76">
        <v>120000</v>
      </c>
      <c r="F154" s="73" t="s">
        <v>4260</v>
      </c>
      <c r="G154" s="291"/>
    </row>
    <row r="155" spans="1:7">
      <c r="A155" s="142">
        <v>153</v>
      </c>
      <c r="B155" s="59" t="s">
        <v>665</v>
      </c>
      <c r="C155" s="63"/>
      <c r="D155" s="143"/>
      <c r="E155" s="76">
        <v>40000</v>
      </c>
      <c r="F155" s="73" t="s">
        <v>4260</v>
      </c>
      <c r="G155" s="291"/>
    </row>
    <row r="156" spans="1:7">
      <c r="A156" s="142">
        <v>154</v>
      </c>
      <c r="B156" s="59" t="s">
        <v>693</v>
      </c>
      <c r="C156" s="63"/>
      <c r="D156" s="143"/>
      <c r="E156" s="76">
        <v>40000</v>
      </c>
      <c r="F156" s="73" t="s">
        <v>4260</v>
      </c>
      <c r="G156" s="291"/>
    </row>
    <row r="157" spans="1:7">
      <c r="A157" s="142">
        <v>155</v>
      </c>
      <c r="B157" s="59" t="s">
        <v>668</v>
      </c>
      <c r="C157" s="63"/>
      <c r="D157" s="143"/>
      <c r="E157" s="76">
        <v>40000</v>
      </c>
      <c r="F157" s="73" t="s">
        <v>4260</v>
      </c>
      <c r="G157" s="291"/>
    </row>
    <row r="158" spans="1:7">
      <c r="A158" s="142">
        <v>156</v>
      </c>
      <c r="B158" s="59" t="s">
        <v>700</v>
      </c>
      <c r="C158" s="63"/>
      <c r="D158" s="143"/>
      <c r="E158" s="76">
        <v>8000</v>
      </c>
      <c r="F158" s="73" t="s">
        <v>4260</v>
      </c>
      <c r="G158" s="291"/>
    </row>
    <row r="159" spans="1:7">
      <c r="A159" s="142">
        <v>157</v>
      </c>
      <c r="B159" s="59" t="s">
        <v>702</v>
      </c>
      <c r="C159" s="63"/>
      <c r="D159" s="143"/>
      <c r="E159" s="76">
        <v>40000</v>
      </c>
      <c r="F159" s="73" t="s">
        <v>4260</v>
      </c>
      <c r="G159" s="291"/>
    </row>
    <row r="160" spans="1:7">
      <c r="A160" s="142">
        <v>158</v>
      </c>
      <c r="B160" s="59" t="s">
        <v>703</v>
      </c>
      <c r="C160" s="63"/>
      <c r="D160" s="143"/>
      <c r="E160" s="76">
        <v>20000</v>
      </c>
      <c r="F160" s="73" t="s">
        <v>4260</v>
      </c>
      <c r="G160" s="291"/>
    </row>
    <row r="161" spans="1:7">
      <c r="A161" s="142">
        <v>159</v>
      </c>
      <c r="B161" s="59" t="s">
        <v>237</v>
      </c>
      <c r="C161" s="63"/>
      <c r="D161" s="143"/>
      <c r="E161" s="76">
        <v>40000</v>
      </c>
      <c r="F161" s="73" t="s">
        <v>4261</v>
      </c>
      <c r="G161" s="291"/>
    </row>
    <row r="162" spans="1:7">
      <c r="A162" s="142">
        <v>160</v>
      </c>
      <c r="B162" s="59" t="s">
        <v>710</v>
      </c>
      <c r="C162" s="63"/>
      <c r="D162" s="143"/>
      <c r="E162" s="76">
        <v>8000</v>
      </c>
      <c r="F162" s="73" t="s">
        <v>4261</v>
      </c>
      <c r="G162" s="291"/>
    </row>
    <row r="163" spans="1:7">
      <c r="A163" s="142">
        <v>161</v>
      </c>
      <c r="B163" s="59" t="s">
        <v>257</v>
      </c>
      <c r="C163" s="63"/>
      <c r="D163" s="143"/>
      <c r="E163" s="76">
        <v>120000</v>
      </c>
      <c r="F163" s="73" t="s">
        <v>4261</v>
      </c>
      <c r="G163" s="291"/>
    </row>
    <row r="164" spans="1:7">
      <c r="A164" s="142">
        <v>162</v>
      </c>
      <c r="B164" s="59" t="s">
        <v>2507</v>
      </c>
      <c r="C164" s="63"/>
      <c r="D164" s="143"/>
      <c r="E164" s="76">
        <v>40000</v>
      </c>
      <c r="F164" s="73" t="s">
        <v>4261</v>
      </c>
      <c r="G164" s="291"/>
    </row>
    <row r="165" spans="1:7">
      <c r="A165" s="142">
        <v>163</v>
      </c>
      <c r="B165" s="59" t="s">
        <v>2507</v>
      </c>
      <c r="C165" s="63"/>
      <c r="D165" s="143"/>
      <c r="E165" s="76">
        <v>40000</v>
      </c>
      <c r="F165" s="73" t="s">
        <v>4261</v>
      </c>
      <c r="G165" s="291"/>
    </row>
    <row r="166" spans="1:7">
      <c r="A166" s="142">
        <v>164</v>
      </c>
      <c r="B166" s="59" t="s">
        <v>2507</v>
      </c>
      <c r="C166" s="63"/>
      <c r="D166" s="143"/>
      <c r="E166" s="76">
        <v>40000</v>
      </c>
      <c r="F166" s="73" t="s">
        <v>4261</v>
      </c>
      <c r="G166" s="291"/>
    </row>
    <row r="167" spans="1:7">
      <c r="A167" s="142">
        <v>165</v>
      </c>
      <c r="B167" s="59" t="s">
        <v>2507</v>
      </c>
      <c r="C167" s="63"/>
      <c r="D167" s="143"/>
      <c r="E167" s="76">
        <v>40000</v>
      </c>
      <c r="F167" s="73" t="s">
        <v>4261</v>
      </c>
      <c r="G167" s="291"/>
    </row>
    <row r="168" spans="1:7">
      <c r="A168" s="142">
        <v>166</v>
      </c>
      <c r="B168" s="59" t="s">
        <v>2507</v>
      </c>
      <c r="C168" s="63"/>
      <c r="D168" s="143"/>
      <c r="E168" s="76">
        <v>20000</v>
      </c>
      <c r="F168" s="73" t="s">
        <v>4261</v>
      </c>
      <c r="G168" s="291"/>
    </row>
    <row r="169" spans="1:7">
      <c r="A169" s="142">
        <v>167</v>
      </c>
      <c r="B169" s="59" t="s">
        <v>259</v>
      </c>
      <c r="C169" s="63"/>
      <c r="D169" s="143"/>
      <c r="E169" s="76">
        <v>40000</v>
      </c>
      <c r="F169" s="73" t="s">
        <v>4261</v>
      </c>
      <c r="G169" s="291"/>
    </row>
    <row r="170" spans="1:7">
      <c r="A170" s="142">
        <v>168</v>
      </c>
      <c r="B170" s="59" t="s">
        <v>358</v>
      </c>
      <c r="C170" s="63"/>
      <c r="D170" s="143"/>
      <c r="E170" s="76">
        <v>120000</v>
      </c>
      <c r="F170" s="73" t="s">
        <v>4261</v>
      </c>
      <c r="G170" s="291"/>
    </row>
    <row r="171" spans="1:7">
      <c r="A171" s="142">
        <v>169</v>
      </c>
      <c r="B171" s="59" t="s">
        <v>240</v>
      </c>
      <c r="C171" s="63"/>
      <c r="D171" s="143"/>
      <c r="E171" s="76">
        <v>40000</v>
      </c>
      <c r="F171" s="73" t="s">
        <v>4261</v>
      </c>
      <c r="G171" s="291"/>
    </row>
    <row r="172" spans="1:7">
      <c r="A172" s="142">
        <v>170</v>
      </c>
      <c r="B172" s="59" t="s">
        <v>240</v>
      </c>
      <c r="C172" s="63"/>
      <c r="D172" s="143"/>
      <c r="E172" s="76">
        <v>40000</v>
      </c>
      <c r="F172" s="73" t="s">
        <v>4261</v>
      </c>
      <c r="G172" s="291"/>
    </row>
    <row r="173" spans="1:7">
      <c r="A173" s="142">
        <v>171</v>
      </c>
      <c r="B173" s="59" t="s">
        <v>359</v>
      </c>
      <c r="C173" s="63"/>
      <c r="D173" s="143"/>
      <c r="E173" s="76">
        <v>40000</v>
      </c>
      <c r="F173" s="73" t="s">
        <v>4261</v>
      </c>
      <c r="G173" s="291"/>
    </row>
    <row r="174" spans="1:7">
      <c r="A174" s="142">
        <v>172</v>
      </c>
      <c r="B174" s="59" t="s">
        <v>360</v>
      </c>
      <c r="C174" s="63"/>
      <c r="D174" s="143"/>
      <c r="E174" s="76">
        <v>40000</v>
      </c>
      <c r="F174" s="73" t="s">
        <v>4261</v>
      </c>
      <c r="G174" s="291"/>
    </row>
    <row r="175" spans="1:7">
      <c r="A175" s="142">
        <v>173</v>
      </c>
      <c r="B175" s="59" t="s">
        <v>360</v>
      </c>
      <c r="C175" s="63"/>
      <c r="D175" s="143"/>
      <c r="E175" s="76">
        <v>20000</v>
      </c>
      <c r="F175" s="73" t="s">
        <v>4261</v>
      </c>
      <c r="G175" s="291"/>
    </row>
    <row r="176" spans="1:7">
      <c r="A176" s="142">
        <v>174</v>
      </c>
      <c r="B176" s="59" t="s">
        <v>784</v>
      </c>
      <c r="C176" s="63"/>
      <c r="D176" s="143"/>
      <c r="E176" s="76">
        <v>40000</v>
      </c>
      <c r="F176" s="73" t="s">
        <v>4261</v>
      </c>
      <c r="G176" s="291"/>
    </row>
    <row r="177" spans="1:7">
      <c r="A177" s="142">
        <v>175</v>
      </c>
      <c r="B177" s="59" t="s">
        <v>361</v>
      </c>
      <c r="C177" s="63"/>
      <c r="D177" s="143"/>
      <c r="E177" s="76">
        <v>8000</v>
      </c>
      <c r="F177" s="73" t="s">
        <v>4261</v>
      </c>
      <c r="G177" s="291"/>
    </row>
    <row r="178" spans="1:7">
      <c r="A178" s="142">
        <v>176</v>
      </c>
      <c r="B178" s="59" t="s">
        <v>265</v>
      </c>
      <c r="C178" s="63"/>
      <c r="D178" s="143"/>
      <c r="E178" s="76">
        <v>120000</v>
      </c>
      <c r="F178" s="73" t="s">
        <v>4261</v>
      </c>
      <c r="G178" s="291"/>
    </row>
    <row r="179" spans="1:7">
      <c r="A179" s="142">
        <v>177</v>
      </c>
      <c r="B179" s="59" t="s">
        <v>365</v>
      </c>
      <c r="C179" s="63"/>
      <c r="D179" s="143"/>
      <c r="E179" s="76">
        <v>40000</v>
      </c>
      <c r="F179" s="73" t="s">
        <v>4261</v>
      </c>
      <c r="G179" s="291"/>
    </row>
    <row r="180" spans="1:7">
      <c r="A180" s="142">
        <v>178</v>
      </c>
      <c r="B180" s="59" t="s">
        <v>366</v>
      </c>
      <c r="C180" s="63"/>
      <c r="D180" s="143"/>
      <c r="E180" s="76">
        <v>40000</v>
      </c>
      <c r="F180" s="73" t="s">
        <v>4261</v>
      </c>
      <c r="G180" s="291"/>
    </row>
    <row r="181" spans="1:7">
      <c r="A181" s="142">
        <v>179</v>
      </c>
      <c r="B181" s="59" t="s">
        <v>372</v>
      </c>
      <c r="C181" s="63"/>
      <c r="D181" s="143"/>
      <c r="E181" s="76">
        <v>40000</v>
      </c>
      <c r="F181" s="73" t="s">
        <v>4261</v>
      </c>
      <c r="G181" s="291"/>
    </row>
    <row r="182" spans="1:7">
      <c r="A182" s="142">
        <v>180</v>
      </c>
      <c r="B182" s="59" t="s">
        <v>241</v>
      </c>
      <c r="C182" s="63"/>
      <c r="D182" s="143"/>
      <c r="E182" s="76">
        <v>40000</v>
      </c>
      <c r="F182" s="73" t="s">
        <v>4261</v>
      </c>
      <c r="G182" s="291"/>
    </row>
    <row r="183" spans="1:7">
      <c r="A183" s="142">
        <v>181</v>
      </c>
      <c r="B183" s="59" t="s">
        <v>374</v>
      </c>
      <c r="C183" s="63"/>
      <c r="D183" s="143"/>
      <c r="E183" s="76">
        <v>20000</v>
      </c>
      <c r="F183" s="73" t="s">
        <v>4261</v>
      </c>
      <c r="G183" s="291"/>
    </row>
    <row r="184" spans="1:7">
      <c r="A184" s="142">
        <v>182</v>
      </c>
      <c r="B184" s="59" t="s">
        <v>2511</v>
      </c>
      <c r="C184" s="63"/>
      <c r="D184" s="143"/>
      <c r="E184" s="76">
        <v>40000</v>
      </c>
      <c r="F184" s="73" t="s">
        <v>4261</v>
      </c>
      <c r="G184" s="291"/>
    </row>
    <row r="185" spans="1:7">
      <c r="A185" s="142">
        <v>183</v>
      </c>
      <c r="B185" s="59" t="s">
        <v>269</v>
      </c>
      <c r="C185" s="63"/>
      <c r="D185" s="143"/>
      <c r="E185" s="76">
        <v>8000</v>
      </c>
      <c r="F185" s="73" t="s">
        <v>4261</v>
      </c>
      <c r="G185" s="291"/>
    </row>
    <row r="186" spans="1:7">
      <c r="A186" s="142">
        <v>184</v>
      </c>
      <c r="B186" s="59" t="s">
        <v>271</v>
      </c>
      <c r="C186" s="63"/>
      <c r="D186" s="143"/>
      <c r="E186" s="76">
        <v>120000</v>
      </c>
      <c r="F186" s="73" t="s">
        <v>4261</v>
      </c>
      <c r="G186" s="291"/>
    </row>
    <row r="187" spans="1:7">
      <c r="A187" s="142">
        <v>185</v>
      </c>
      <c r="B187" s="59" t="s">
        <v>2512</v>
      </c>
      <c r="C187" s="63"/>
      <c r="D187" s="143"/>
      <c r="E187" s="76">
        <v>40000</v>
      </c>
      <c r="F187" s="73" t="s">
        <v>4261</v>
      </c>
      <c r="G187" s="291"/>
    </row>
    <row r="188" spans="1:7">
      <c r="A188" s="142">
        <v>186</v>
      </c>
      <c r="B188" s="59" t="s">
        <v>273</v>
      </c>
      <c r="C188" s="63"/>
      <c r="D188" s="143"/>
      <c r="E188" s="76">
        <v>40000</v>
      </c>
      <c r="F188" s="73" t="s">
        <v>4261</v>
      </c>
      <c r="G188" s="291"/>
    </row>
    <row r="189" spans="1:7">
      <c r="A189" s="142">
        <v>187</v>
      </c>
      <c r="B189" s="59" t="s">
        <v>384</v>
      </c>
      <c r="C189" s="63"/>
      <c r="D189" s="143"/>
      <c r="E189" s="76">
        <v>40000</v>
      </c>
      <c r="F189" s="73" t="s">
        <v>4261</v>
      </c>
      <c r="G189" s="291"/>
    </row>
    <row r="190" spans="1:7">
      <c r="A190" s="142">
        <v>188</v>
      </c>
      <c r="B190" s="59" t="s">
        <v>277</v>
      </c>
      <c r="C190" s="63"/>
      <c r="D190" s="143"/>
      <c r="E190" s="76">
        <v>60000</v>
      </c>
      <c r="F190" s="73" t="s">
        <v>4261</v>
      </c>
      <c r="G190" s="291"/>
    </row>
    <row r="191" spans="1:7">
      <c r="A191" s="142">
        <v>189</v>
      </c>
      <c r="B191" s="59" t="s">
        <v>278</v>
      </c>
      <c r="C191" s="63"/>
      <c r="D191" s="143"/>
      <c r="E191" s="76">
        <v>40000</v>
      </c>
      <c r="F191" s="73" t="s">
        <v>4261</v>
      </c>
      <c r="G191" s="291"/>
    </row>
    <row r="192" spans="1:7">
      <c r="A192" s="142">
        <v>190</v>
      </c>
      <c r="B192" s="59" t="s">
        <v>390</v>
      </c>
      <c r="C192" s="63"/>
      <c r="D192" s="143"/>
      <c r="E192" s="76">
        <v>8000</v>
      </c>
      <c r="F192" s="73" t="s">
        <v>4261</v>
      </c>
      <c r="G192" s="291"/>
    </row>
    <row r="193" spans="1:7">
      <c r="A193" s="142">
        <v>191</v>
      </c>
      <c r="B193" s="59" t="s">
        <v>397</v>
      </c>
      <c r="C193" s="63"/>
      <c r="D193" s="143"/>
      <c r="E193" s="76">
        <v>120000</v>
      </c>
      <c r="F193" s="73" t="s">
        <v>4261</v>
      </c>
      <c r="G193" s="291"/>
    </row>
    <row r="194" spans="1:7">
      <c r="A194" s="142">
        <v>192</v>
      </c>
      <c r="B194" s="59" t="s">
        <v>397</v>
      </c>
      <c r="C194" s="63"/>
      <c r="D194" s="143"/>
      <c r="E194" s="76">
        <v>40000</v>
      </c>
      <c r="F194" s="73" t="s">
        <v>4261</v>
      </c>
      <c r="G194" s="291"/>
    </row>
    <row r="195" spans="1:7">
      <c r="A195" s="142">
        <v>193</v>
      </c>
      <c r="B195" s="59" t="s">
        <v>282</v>
      </c>
      <c r="C195" s="63"/>
      <c r="D195" s="143"/>
      <c r="E195" s="76">
        <v>40000</v>
      </c>
      <c r="F195" s="73" t="s">
        <v>4261</v>
      </c>
      <c r="G195" s="291"/>
    </row>
    <row r="196" spans="1:7">
      <c r="A196" s="142">
        <v>194</v>
      </c>
      <c r="B196" s="59" t="s">
        <v>242</v>
      </c>
      <c r="C196" s="63"/>
      <c r="D196" s="143"/>
      <c r="E196" s="76">
        <v>40000</v>
      </c>
      <c r="F196" s="73" t="s">
        <v>4261</v>
      </c>
      <c r="G196" s="291"/>
    </row>
    <row r="197" spans="1:7">
      <c r="A197" s="142">
        <v>195</v>
      </c>
      <c r="B197" s="59" t="s">
        <v>405</v>
      </c>
      <c r="C197" s="63"/>
      <c r="D197" s="143"/>
      <c r="E197" s="76">
        <v>40000</v>
      </c>
      <c r="F197" s="73" t="s">
        <v>4261</v>
      </c>
      <c r="G197" s="291"/>
    </row>
    <row r="198" spans="1:7">
      <c r="A198" s="142">
        <v>196</v>
      </c>
      <c r="B198" s="59" t="s">
        <v>407</v>
      </c>
      <c r="C198" s="63"/>
      <c r="D198" s="143"/>
      <c r="E198" s="76">
        <v>20000</v>
      </c>
      <c r="F198" s="73" t="s">
        <v>4261</v>
      </c>
      <c r="G198" s="291"/>
    </row>
    <row r="199" spans="1:7">
      <c r="A199" s="142">
        <v>197</v>
      </c>
      <c r="B199" s="59" t="s">
        <v>409</v>
      </c>
      <c r="C199" s="63"/>
      <c r="D199" s="143"/>
      <c r="E199" s="76">
        <v>40000</v>
      </c>
      <c r="F199" s="73" t="s">
        <v>4261</v>
      </c>
      <c r="G199" s="291"/>
    </row>
    <row r="200" spans="1:7">
      <c r="A200" s="142">
        <v>198</v>
      </c>
      <c r="B200" s="59" t="s">
        <v>411</v>
      </c>
      <c r="C200" s="63"/>
      <c r="D200" s="143"/>
      <c r="E200" s="76">
        <v>8000</v>
      </c>
      <c r="F200" s="73" t="s">
        <v>4261</v>
      </c>
      <c r="G200" s="291"/>
    </row>
    <row r="201" spans="1:7">
      <c r="A201" s="142">
        <v>199</v>
      </c>
      <c r="B201" s="59" t="s">
        <v>416</v>
      </c>
      <c r="C201" s="63"/>
      <c r="D201" s="143"/>
      <c r="E201" s="76">
        <v>120000</v>
      </c>
      <c r="F201" s="73" t="s">
        <v>4261</v>
      </c>
      <c r="G201" s="291"/>
    </row>
    <row r="202" spans="1:7">
      <c r="A202" s="142">
        <v>200</v>
      </c>
      <c r="B202" s="59" t="s">
        <v>418</v>
      </c>
      <c r="C202" s="63"/>
      <c r="D202" s="143"/>
      <c r="E202" s="76">
        <v>40000</v>
      </c>
      <c r="F202" s="73" t="s">
        <v>4261</v>
      </c>
      <c r="G202" s="291"/>
    </row>
    <row r="203" spans="1:7">
      <c r="A203" s="142">
        <v>201</v>
      </c>
      <c r="B203" s="59" t="s">
        <v>288</v>
      </c>
      <c r="C203" s="63"/>
      <c r="D203" s="143"/>
      <c r="E203" s="76">
        <v>40000</v>
      </c>
      <c r="F203" s="73" t="s">
        <v>4261</v>
      </c>
      <c r="G203" s="291"/>
    </row>
    <row r="204" spans="1:7">
      <c r="A204" s="142">
        <v>202</v>
      </c>
      <c r="B204" s="59" t="s">
        <v>422</v>
      </c>
      <c r="C204" s="63"/>
      <c r="D204" s="143"/>
      <c r="E204" s="76">
        <v>40000</v>
      </c>
      <c r="F204" s="73" t="s">
        <v>4261</v>
      </c>
      <c r="G204" s="291"/>
    </row>
    <row r="205" spans="1:7">
      <c r="A205" s="142">
        <v>203</v>
      </c>
      <c r="B205" s="59" t="s">
        <v>423</v>
      </c>
      <c r="C205" s="63"/>
      <c r="D205" s="143"/>
      <c r="E205" s="76">
        <v>40000</v>
      </c>
      <c r="F205" s="73" t="s">
        <v>4262</v>
      </c>
      <c r="G205" s="291"/>
    </row>
    <row r="206" spans="1:7">
      <c r="A206" s="142">
        <v>204</v>
      </c>
      <c r="B206" s="59" t="s">
        <v>424</v>
      </c>
      <c r="C206" s="63"/>
      <c r="D206" s="143"/>
      <c r="E206" s="76">
        <v>20000</v>
      </c>
      <c r="F206" s="73" t="s">
        <v>4262</v>
      </c>
      <c r="G206" s="291"/>
    </row>
    <row r="207" spans="1:7">
      <c r="A207" s="142">
        <v>205</v>
      </c>
      <c r="B207" s="59" t="s">
        <v>292</v>
      </c>
      <c r="C207" s="63"/>
      <c r="D207" s="143"/>
      <c r="E207" s="76">
        <v>40000</v>
      </c>
      <c r="F207" s="73" t="s">
        <v>4262</v>
      </c>
      <c r="G207" s="291"/>
    </row>
    <row r="208" spans="1:7">
      <c r="A208" s="142">
        <v>206</v>
      </c>
      <c r="B208" s="59" t="s">
        <v>2516</v>
      </c>
      <c r="C208" s="63"/>
      <c r="D208" s="143"/>
      <c r="E208" s="76">
        <v>8000</v>
      </c>
      <c r="F208" s="73" t="s">
        <v>4262</v>
      </c>
      <c r="G208" s="291"/>
    </row>
    <row r="209" spans="1:7">
      <c r="A209" s="142">
        <v>207</v>
      </c>
      <c r="B209" s="59" t="s">
        <v>430</v>
      </c>
      <c r="C209" s="63"/>
      <c r="D209" s="143"/>
      <c r="E209" s="76">
        <v>120000</v>
      </c>
      <c r="F209" s="73" t="s">
        <v>4262</v>
      </c>
      <c r="G209" s="291"/>
    </row>
    <row r="210" spans="1:7">
      <c r="A210" s="142">
        <v>208</v>
      </c>
      <c r="B210" s="59" t="s">
        <v>431</v>
      </c>
      <c r="C210" s="63"/>
      <c r="D210" s="143"/>
      <c r="E210" s="76">
        <v>40000</v>
      </c>
      <c r="F210" s="73" t="s">
        <v>4262</v>
      </c>
      <c r="G210" s="291"/>
    </row>
    <row r="211" spans="1:7">
      <c r="A211" s="142">
        <v>209</v>
      </c>
      <c r="B211" s="59" t="s">
        <v>432</v>
      </c>
      <c r="C211" s="63"/>
      <c r="D211" s="143"/>
      <c r="E211" s="76">
        <v>40000</v>
      </c>
      <c r="F211" s="73" t="s">
        <v>4262</v>
      </c>
      <c r="G211" s="291"/>
    </row>
    <row r="212" spans="1:7">
      <c r="A212" s="142">
        <v>210</v>
      </c>
      <c r="B212" s="59" t="s">
        <v>298</v>
      </c>
      <c r="C212" s="63"/>
      <c r="D212" s="143"/>
      <c r="E212" s="76">
        <v>40000</v>
      </c>
      <c r="F212" s="73" t="s">
        <v>4262</v>
      </c>
      <c r="G212" s="291"/>
    </row>
    <row r="213" spans="1:7">
      <c r="A213" s="142">
        <v>211</v>
      </c>
      <c r="B213" s="59" t="s">
        <v>726</v>
      </c>
      <c r="C213" s="63"/>
      <c r="D213" s="143"/>
      <c r="E213" s="76">
        <v>40000</v>
      </c>
      <c r="F213" s="73" t="s">
        <v>4262</v>
      </c>
      <c r="G213" s="291"/>
    </row>
    <row r="214" spans="1:7">
      <c r="A214" s="142">
        <v>212</v>
      </c>
      <c r="B214" s="59" t="s">
        <v>89</v>
      </c>
      <c r="C214" s="63"/>
      <c r="D214" s="143"/>
      <c r="E214" s="76">
        <v>20000</v>
      </c>
      <c r="F214" s="73" t="s">
        <v>4262</v>
      </c>
      <c r="G214" s="291"/>
    </row>
    <row r="215" spans="1:7">
      <c r="A215" s="142">
        <v>213</v>
      </c>
      <c r="B215" s="59" t="s">
        <v>438</v>
      </c>
      <c r="C215" s="63"/>
      <c r="D215" s="143"/>
      <c r="E215" s="76">
        <v>40000</v>
      </c>
      <c r="F215" s="73" t="s">
        <v>4262</v>
      </c>
      <c r="G215" s="291"/>
    </row>
    <row r="216" spans="1:7">
      <c r="A216" s="142">
        <v>214</v>
      </c>
      <c r="B216" s="59" t="s">
        <v>301</v>
      </c>
      <c r="C216" s="63"/>
      <c r="D216" s="143"/>
      <c r="E216" s="76">
        <v>8000</v>
      </c>
      <c r="F216" s="73" t="s">
        <v>4262</v>
      </c>
      <c r="G216" s="291"/>
    </row>
    <row r="217" spans="1:7">
      <c r="A217" s="142">
        <v>215</v>
      </c>
      <c r="B217" s="59" t="s">
        <v>168</v>
      </c>
      <c r="C217" s="63"/>
      <c r="D217" s="143"/>
      <c r="E217" s="76">
        <v>160000</v>
      </c>
      <c r="F217" s="73" t="s">
        <v>4262</v>
      </c>
      <c r="G217" s="291"/>
    </row>
    <row r="218" spans="1:7">
      <c r="A218" s="142">
        <v>216</v>
      </c>
      <c r="B218" s="59" t="s">
        <v>168</v>
      </c>
      <c r="C218" s="63"/>
      <c r="D218" s="143"/>
      <c r="E218" s="76">
        <v>40000</v>
      </c>
      <c r="F218" s="73" t="s">
        <v>4262</v>
      </c>
      <c r="G218" s="291"/>
    </row>
    <row r="219" spans="1:7">
      <c r="A219" s="142">
        <v>217</v>
      </c>
      <c r="B219" s="59" t="s">
        <v>305</v>
      </c>
      <c r="C219" s="63"/>
      <c r="D219" s="143"/>
      <c r="E219" s="76">
        <v>40000</v>
      </c>
      <c r="F219" s="73" t="s">
        <v>4262</v>
      </c>
      <c r="G219" s="291"/>
    </row>
    <row r="220" spans="1:7">
      <c r="A220" s="142">
        <v>218</v>
      </c>
      <c r="B220" s="59" t="s">
        <v>118</v>
      </c>
      <c r="C220" s="63"/>
      <c r="D220" s="143"/>
      <c r="E220" s="76">
        <v>40000</v>
      </c>
      <c r="F220" s="73" t="s">
        <v>4262</v>
      </c>
      <c r="G220" s="291"/>
    </row>
    <row r="221" spans="1:7">
      <c r="A221" s="142">
        <v>219</v>
      </c>
      <c r="B221" s="59" t="s">
        <v>450</v>
      </c>
      <c r="C221" s="63"/>
      <c r="D221" s="143"/>
      <c r="E221" s="76">
        <v>20000</v>
      </c>
      <c r="F221" s="73" t="s">
        <v>4262</v>
      </c>
      <c r="G221" s="291"/>
    </row>
    <row r="222" spans="1:7">
      <c r="A222" s="142">
        <v>220</v>
      </c>
      <c r="B222" s="59" t="s">
        <v>2518</v>
      </c>
      <c r="C222" s="63"/>
      <c r="D222" s="143"/>
      <c r="E222" s="76">
        <v>40000</v>
      </c>
      <c r="F222" s="73" t="s">
        <v>4262</v>
      </c>
      <c r="G222" s="291"/>
    </row>
    <row r="223" spans="1:7">
      <c r="A223" s="142">
        <v>221</v>
      </c>
      <c r="B223" s="59" t="s">
        <v>452</v>
      </c>
      <c r="C223" s="63"/>
      <c r="D223" s="143"/>
      <c r="E223" s="76">
        <v>8000</v>
      </c>
      <c r="F223" s="73" t="s">
        <v>4262</v>
      </c>
      <c r="G223" s="291"/>
    </row>
    <row r="224" spans="1:7">
      <c r="A224" s="142">
        <v>222</v>
      </c>
      <c r="B224" s="59" t="s">
        <v>4</v>
      </c>
      <c r="C224" s="63"/>
      <c r="D224" s="143"/>
      <c r="E224" s="76">
        <v>120000</v>
      </c>
      <c r="F224" s="73" t="s">
        <v>4262</v>
      </c>
      <c r="G224" s="291"/>
    </row>
    <row r="225" spans="1:7">
      <c r="A225" s="142">
        <v>223</v>
      </c>
      <c r="B225" s="59" t="s">
        <v>815</v>
      </c>
      <c r="C225" s="63"/>
      <c r="D225" s="143"/>
      <c r="E225" s="76">
        <v>40000</v>
      </c>
      <c r="F225" s="73" t="s">
        <v>4262</v>
      </c>
      <c r="G225" s="291"/>
    </row>
    <row r="226" spans="1:7">
      <c r="A226" s="142">
        <v>224</v>
      </c>
      <c r="B226" s="59" t="s">
        <v>43</v>
      </c>
      <c r="C226" s="63"/>
      <c r="D226" s="143"/>
      <c r="E226" s="76">
        <v>40000</v>
      </c>
      <c r="F226" s="73" t="s">
        <v>4262</v>
      </c>
      <c r="G226" s="291"/>
    </row>
    <row r="227" spans="1:7">
      <c r="A227" s="142">
        <v>225</v>
      </c>
      <c r="B227" s="59" t="s">
        <v>459</v>
      </c>
      <c r="C227" s="63"/>
      <c r="D227" s="143"/>
      <c r="E227" s="76">
        <v>40000</v>
      </c>
      <c r="F227" s="73" t="s">
        <v>4262</v>
      </c>
      <c r="G227" s="291"/>
    </row>
    <row r="228" spans="1:7">
      <c r="A228" s="142">
        <v>226</v>
      </c>
      <c r="B228" s="59" t="s">
        <v>463</v>
      </c>
      <c r="C228" s="63"/>
      <c r="D228" s="143"/>
      <c r="E228" s="76">
        <v>20000</v>
      </c>
      <c r="F228" s="73" t="s">
        <v>4262</v>
      </c>
      <c r="G228" s="291"/>
    </row>
    <row r="229" spans="1:7">
      <c r="A229" s="142">
        <v>227</v>
      </c>
      <c r="B229" s="59" t="s">
        <v>121</v>
      </c>
      <c r="C229" s="63"/>
      <c r="D229" s="143"/>
      <c r="E229" s="76">
        <v>40000</v>
      </c>
      <c r="F229" s="73" t="s">
        <v>4262</v>
      </c>
      <c r="G229" s="291"/>
    </row>
    <row r="230" spans="1:7">
      <c r="A230" s="142">
        <v>228</v>
      </c>
      <c r="B230" s="59" t="s">
        <v>1282</v>
      </c>
      <c r="C230" s="63"/>
      <c r="D230" s="143"/>
      <c r="E230" s="76">
        <v>8000</v>
      </c>
      <c r="F230" s="73" t="s">
        <v>4262</v>
      </c>
      <c r="G230" s="291"/>
    </row>
    <row r="231" spans="1:7">
      <c r="A231" s="142">
        <v>229</v>
      </c>
      <c r="B231" s="59" t="s">
        <v>314</v>
      </c>
      <c r="C231" s="63"/>
      <c r="D231" s="143"/>
      <c r="E231" s="76">
        <v>120000</v>
      </c>
      <c r="F231" s="73" t="s">
        <v>4262</v>
      </c>
      <c r="G231" s="291"/>
    </row>
    <row r="232" spans="1:7">
      <c r="A232" s="142">
        <v>230</v>
      </c>
      <c r="B232" s="59" t="s">
        <v>314</v>
      </c>
      <c r="C232" s="63"/>
      <c r="D232" s="143"/>
      <c r="E232" s="76">
        <v>40000</v>
      </c>
      <c r="F232" s="73" t="s">
        <v>4262</v>
      </c>
      <c r="G232" s="291"/>
    </row>
    <row r="233" spans="1:7">
      <c r="A233" s="142">
        <v>231</v>
      </c>
      <c r="B233" s="59" t="s">
        <v>314</v>
      </c>
      <c r="C233" s="63"/>
      <c r="D233" s="143"/>
      <c r="E233" s="76">
        <v>40000</v>
      </c>
      <c r="F233" s="73" t="s">
        <v>4262</v>
      </c>
      <c r="G233" s="291"/>
    </row>
    <row r="234" spans="1:7">
      <c r="A234" s="142">
        <v>232</v>
      </c>
      <c r="B234" s="59" t="s">
        <v>315</v>
      </c>
      <c r="C234" s="63"/>
      <c r="D234" s="143"/>
      <c r="E234" s="76">
        <v>40000</v>
      </c>
      <c r="F234" s="73" t="s">
        <v>4262</v>
      </c>
      <c r="G234" s="291"/>
    </row>
    <row r="235" spans="1:7">
      <c r="A235" s="142">
        <v>233</v>
      </c>
      <c r="B235" s="59" t="s">
        <v>2519</v>
      </c>
      <c r="C235" s="63"/>
      <c r="D235" s="143"/>
      <c r="E235" s="76">
        <v>40000</v>
      </c>
      <c r="F235" s="73" t="s">
        <v>4262</v>
      </c>
      <c r="G235" s="291"/>
    </row>
    <row r="236" spans="1:7">
      <c r="A236" s="142">
        <v>234</v>
      </c>
      <c r="B236" s="59" t="s">
        <v>122</v>
      </c>
      <c r="C236" s="63"/>
      <c r="D236" s="143"/>
      <c r="E236" s="76">
        <v>20000</v>
      </c>
      <c r="F236" s="73" t="s">
        <v>4262</v>
      </c>
      <c r="G236" s="291"/>
    </row>
    <row r="237" spans="1:7">
      <c r="A237" s="142">
        <v>235</v>
      </c>
      <c r="B237" s="59" t="s">
        <v>317</v>
      </c>
      <c r="C237" s="63"/>
      <c r="D237" s="143"/>
      <c r="E237" s="76">
        <v>8000</v>
      </c>
      <c r="F237" s="73" t="s">
        <v>4262</v>
      </c>
      <c r="G237" s="291"/>
    </row>
    <row r="238" spans="1:7">
      <c r="A238" s="142">
        <v>236</v>
      </c>
      <c r="B238" s="59" t="s">
        <v>318</v>
      </c>
      <c r="C238" s="63"/>
      <c r="D238" s="143"/>
      <c r="E238" s="76">
        <v>40000</v>
      </c>
      <c r="F238" s="73" t="s">
        <v>4262</v>
      </c>
      <c r="G238" s="291"/>
    </row>
    <row r="239" spans="1:7">
      <c r="A239" s="142">
        <v>237</v>
      </c>
      <c r="B239" s="59" t="s">
        <v>319</v>
      </c>
      <c r="C239" s="63"/>
      <c r="D239" s="143"/>
      <c r="E239" s="76">
        <v>120000</v>
      </c>
      <c r="F239" s="73" t="s">
        <v>4262</v>
      </c>
      <c r="G239" s="291"/>
    </row>
    <row r="240" spans="1:7">
      <c r="A240" s="142">
        <v>238</v>
      </c>
      <c r="B240" s="59" t="s">
        <v>319</v>
      </c>
      <c r="C240" s="63"/>
      <c r="D240" s="143"/>
      <c r="E240" s="76">
        <v>40000</v>
      </c>
      <c r="F240" s="73" t="s">
        <v>4262</v>
      </c>
      <c r="G240" s="291"/>
    </row>
    <row r="241" spans="1:7">
      <c r="A241" s="142">
        <v>239</v>
      </c>
      <c r="B241" s="59" t="s">
        <v>47</v>
      </c>
      <c r="C241" s="63"/>
      <c r="D241" s="143"/>
      <c r="E241" s="76">
        <v>40000</v>
      </c>
      <c r="F241" s="73" t="s">
        <v>4262</v>
      </c>
      <c r="G241" s="291"/>
    </row>
    <row r="242" spans="1:7">
      <c r="A242" s="142">
        <v>240</v>
      </c>
      <c r="B242" s="59" t="s">
        <v>11</v>
      </c>
      <c r="C242" s="63"/>
      <c r="D242" s="143"/>
      <c r="E242" s="76">
        <v>40000</v>
      </c>
      <c r="F242" s="73" t="s">
        <v>4262</v>
      </c>
      <c r="G242" s="291"/>
    </row>
    <row r="243" spans="1:7">
      <c r="A243" s="142">
        <v>241</v>
      </c>
      <c r="B243" s="59" t="s">
        <v>486</v>
      </c>
      <c r="C243" s="63"/>
      <c r="D243" s="143"/>
      <c r="E243" s="76">
        <v>8000</v>
      </c>
      <c r="F243" s="73" t="s">
        <v>4262</v>
      </c>
      <c r="G243" s="291"/>
    </row>
    <row r="244" spans="1:7">
      <c r="A244" s="142">
        <v>242</v>
      </c>
      <c r="B244" s="59" t="s">
        <v>486</v>
      </c>
      <c r="C244" s="63"/>
      <c r="D244" s="143"/>
      <c r="E244" s="76">
        <v>40000</v>
      </c>
      <c r="F244" s="73" t="s">
        <v>4262</v>
      </c>
      <c r="G244" s="291"/>
    </row>
    <row r="245" spans="1:7">
      <c r="A245" s="142">
        <v>243</v>
      </c>
      <c r="B245" s="59" t="s">
        <v>486</v>
      </c>
      <c r="C245" s="63"/>
      <c r="D245" s="143"/>
      <c r="E245" s="76">
        <v>75000</v>
      </c>
      <c r="F245" s="73" t="s">
        <v>4262</v>
      </c>
      <c r="G245" s="291"/>
    </row>
    <row r="246" spans="1:7">
      <c r="A246" s="142">
        <v>244</v>
      </c>
      <c r="B246" s="59" t="s">
        <v>321</v>
      </c>
      <c r="C246" s="63"/>
      <c r="D246" s="143"/>
      <c r="E246" s="76">
        <v>40000</v>
      </c>
      <c r="F246" s="73" t="s">
        <v>4262</v>
      </c>
      <c r="G246" s="291"/>
    </row>
    <row r="247" spans="1:7">
      <c r="A247" s="142">
        <v>245</v>
      </c>
      <c r="B247" s="59" t="s">
        <v>323</v>
      </c>
      <c r="C247" s="63"/>
      <c r="D247" s="143"/>
      <c r="E247" s="76">
        <v>120000</v>
      </c>
      <c r="F247" s="73" t="s">
        <v>4263</v>
      </c>
      <c r="G247" s="291"/>
    </row>
    <row r="248" spans="1:7">
      <c r="A248" s="142">
        <v>246</v>
      </c>
      <c r="B248" s="59" t="s">
        <v>4264</v>
      </c>
      <c r="C248" s="63"/>
      <c r="D248" s="143"/>
      <c r="E248" s="76">
        <v>40000</v>
      </c>
      <c r="F248" s="73" t="s">
        <v>4263</v>
      </c>
      <c r="G248" s="291"/>
    </row>
    <row r="249" spans="1:7">
      <c r="A249" s="142">
        <v>247</v>
      </c>
      <c r="B249" s="59" t="s">
        <v>50</v>
      </c>
      <c r="C249" s="63"/>
      <c r="D249" s="143"/>
      <c r="E249" s="76">
        <v>40000</v>
      </c>
      <c r="F249" s="73" t="s">
        <v>4263</v>
      </c>
      <c r="G249" s="291"/>
    </row>
    <row r="250" spans="1:7">
      <c r="A250" s="142">
        <v>248</v>
      </c>
      <c r="B250" s="59" t="s">
        <v>498</v>
      </c>
      <c r="C250" s="63"/>
      <c r="D250" s="143"/>
      <c r="E250" s="76">
        <v>155000</v>
      </c>
      <c r="F250" s="73" t="s">
        <v>4263</v>
      </c>
      <c r="G250" s="291"/>
    </row>
    <row r="251" spans="1:7">
      <c r="A251" s="142">
        <v>249</v>
      </c>
      <c r="B251" s="59" t="s">
        <v>55</v>
      </c>
      <c r="C251" s="63"/>
      <c r="D251" s="143"/>
      <c r="E251" s="76">
        <v>135000</v>
      </c>
      <c r="F251" s="73" t="s">
        <v>4263</v>
      </c>
      <c r="G251" s="291"/>
    </row>
    <row r="252" spans="1:7">
      <c r="A252" s="142">
        <v>250</v>
      </c>
      <c r="B252" s="59" t="s">
        <v>93</v>
      </c>
      <c r="C252" s="63"/>
      <c r="D252" s="143"/>
      <c r="E252" s="76">
        <v>135000</v>
      </c>
      <c r="F252" s="73" t="s">
        <v>4263</v>
      </c>
      <c r="G252" s="291"/>
    </row>
    <row r="253" spans="1:7">
      <c r="A253" s="142">
        <v>251</v>
      </c>
      <c r="B253" s="59" t="s">
        <v>130</v>
      </c>
      <c r="C253" s="63"/>
      <c r="D253" s="143"/>
      <c r="E253" s="76">
        <v>135000</v>
      </c>
      <c r="F253" s="73" t="s">
        <v>4263</v>
      </c>
      <c r="G253" s="291"/>
    </row>
    <row r="254" spans="1:7">
      <c r="A254" s="142">
        <v>252</v>
      </c>
      <c r="B254" s="59" t="s">
        <v>326</v>
      </c>
      <c r="C254" s="63"/>
      <c r="D254" s="143"/>
      <c r="E254" s="76">
        <v>135000</v>
      </c>
      <c r="F254" s="73" t="s">
        <v>4263</v>
      </c>
      <c r="G254" s="291"/>
    </row>
    <row r="255" spans="1:7">
      <c r="A255" s="142">
        <v>253</v>
      </c>
      <c r="B255" s="59" t="s">
        <v>19</v>
      </c>
      <c r="C255" s="63"/>
      <c r="D255" s="143"/>
      <c r="E255" s="76">
        <v>135000</v>
      </c>
      <c r="F255" s="73" t="s">
        <v>4263</v>
      </c>
      <c r="G255" s="291"/>
    </row>
    <row r="256" spans="1:7">
      <c r="A256" s="142">
        <v>254</v>
      </c>
      <c r="B256" s="59" t="s">
        <v>628</v>
      </c>
      <c r="C256" s="63"/>
      <c r="D256" s="143"/>
      <c r="E256" s="76">
        <v>135000</v>
      </c>
      <c r="F256" s="73" t="s">
        <v>4263</v>
      </c>
      <c r="G256" s="291"/>
    </row>
    <row r="257" spans="1:7">
      <c r="A257" s="142">
        <v>255</v>
      </c>
      <c r="B257" s="59" t="s">
        <v>64</v>
      </c>
      <c r="C257" s="63"/>
      <c r="D257" s="143"/>
      <c r="E257" s="76">
        <v>135000</v>
      </c>
      <c r="F257" s="73" t="s">
        <v>4263</v>
      </c>
      <c r="G257" s="291"/>
    </row>
    <row r="258" spans="1:7">
      <c r="A258" s="142">
        <v>256</v>
      </c>
      <c r="B258" s="59" t="s">
        <v>516</v>
      </c>
      <c r="C258" s="63"/>
      <c r="D258" s="143"/>
      <c r="E258" s="76">
        <v>135000</v>
      </c>
      <c r="F258" s="73" t="s">
        <v>4263</v>
      </c>
      <c r="G258" s="291"/>
    </row>
    <row r="259" spans="1:7">
      <c r="A259" s="142">
        <v>257</v>
      </c>
      <c r="B259" s="59" t="s">
        <v>68</v>
      </c>
      <c r="C259" s="63"/>
      <c r="D259" s="143"/>
      <c r="E259" s="76">
        <v>135000</v>
      </c>
      <c r="F259" s="73" t="s">
        <v>4263</v>
      </c>
      <c r="G259" s="291"/>
    </row>
    <row r="260" spans="1:7">
      <c r="A260" s="142">
        <v>258</v>
      </c>
      <c r="B260" s="59" t="s">
        <v>525</v>
      </c>
      <c r="C260" s="63"/>
      <c r="D260" s="143"/>
      <c r="E260" s="76">
        <v>135000</v>
      </c>
      <c r="F260" s="73" t="s">
        <v>4263</v>
      </c>
      <c r="G260" s="291"/>
    </row>
    <row r="261" spans="1:7">
      <c r="A261" s="142">
        <v>259</v>
      </c>
      <c r="B261" s="59" t="s">
        <v>73</v>
      </c>
      <c r="C261" s="63"/>
      <c r="D261" s="143"/>
      <c r="E261" s="76">
        <v>135000</v>
      </c>
      <c r="F261" s="73" t="s">
        <v>4263</v>
      </c>
      <c r="G261" s="291"/>
    </row>
    <row r="262" spans="1:7">
      <c r="A262" s="142">
        <v>260</v>
      </c>
      <c r="B262" s="59" t="s">
        <v>139</v>
      </c>
      <c r="C262" s="63"/>
      <c r="D262" s="143"/>
      <c r="E262" s="76">
        <v>135000</v>
      </c>
      <c r="F262" s="73" t="s">
        <v>4263</v>
      </c>
      <c r="G262" s="291"/>
    </row>
    <row r="263" spans="1:7">
      <c r="A263" s="142">
        <v>261</v>
      </c>
      <c r="B263" s="59" t="s">
        <v>544</v>
      </c>
      <c r="C263" s="63"/>
      <c r="D263" s="143"/>
      <c r="E263" s="76">
        <v>135000</v>
      </c>
      <c r="F263" s="73" t="s">
        <v>4263</v>
      </c>
      <c r="G263" s="291"/>
    </row>
    <row r="264" spans="1:7" ht="27" customHeight="1">
      <c r="A264" s="554" t="s">
        <v>4265</v>
      </c>
      <c r="B264" s="554"/>
      <c r="C264" s="554"/>
      <c r="D264" s="554"/>
      <c r="E264" s="76">
        <f>SUM(E3:E263)</f>
        <v>14141500</v>
      </c>
      <c r="F264" s="292"/>
      <c r="G264" s="291"/>
    </row>
  </sheetData>
  <mergeCells count="1">
    <mergeCell ref="A264:D264"/>
  </mergeCells>
  <phoneticPr fontId="2" type="noConversion"/>
  <printOptions horizontalCentered="1"/>
  <pageMargins left="0.70866141732283472" right="0.51181102362204722" top="0.35433070866141736" bottom="0.35433070866141736" header="0.31496062992125984" footer="0.31496062992125984"/>
  <pageSetup paperSize="9" scale="93" fitToHeight="0"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topLeftCell="A19" zoomScale="90" zoomScaleNormal="90" workbookViewId="0">
      <selection activeCell="D4" sqref="D4:E32"/>
    </sheetView>
  </sheetViews>
  <sheetFormatPr defaultColWidth="8.875" defaultRowHeight="14.25"/>
  <cols>
    <col min="1" max="1" width="5.5" style="3" customWidth="1"/>
    <col min="2" max="2" width="11.125" style="210" bestFit="1" customWidth="1"/>
    <col min="3" max="3" width="11.625" style="3" bestFit="1" customWidth="1"/>
    <col min="4" max="4" width="21" style="3" customWidth="1"/>
    <col min="5" max="5" width="17.25" style="3" customWidth="1"/>
    <col min="6" max="6" width="12" style="3" customWidth="1"/>
    <col min="7" max="7" width="13.375" style="5" customWidth="1"/>
    <col min="8" max="8" width="17.875" style="11" customWidth="1"/>
    <col min="9" max="9" width="12.5" style="11" customWidth="1"/>
    <col min="10" max="10" width="14.625" style="11" bestFit="1" customWidth="1"/>
    <col min="11" max="11" width="9" style="11" customWidth="1"/>
    <col min="12" max="12" width="26.125" style="11" customWidth="1"/>
    <col min="13" max="13" width="40.125" style="58" customWidth="1"/>
    <col min="14" max="16384" width="8.875" style="3"/>
  </cols>
  <sheetData>
    <row r="1" spans="1:13" s="295" customFormat="1" ht="19.5">
      <c r="A1" s="293" t="s">
        <v>3945</v>
      </c>
      <c r="B1" s="294"/>
      <c r="G1" s="296"/>
      <c r="H1" s="139"/>
      <c r="I1" s="139"/>
      <c r="J1" s="139"/>
      <c r="K1" s="139"/>
      <c r="L1" s="139"/>
      <c r="M1" s="298"/>
    </row>
    <row r="2" spans="1:13">
      <c r="A2" s="547" t="s">
        <v>0</v>
      </c>
      <c r="B2" s="572" t="s">
        <v>83</v>
      </c>
      <c r="C2" s="547" t="s">
        <v>8224</v>
      </c>
      <c r="D2" s="547" t="s">
        <v>21</v>
      </c>
      <c r="E2" s="547" t="s">
        <v>22</v>
      </c>
      <c r="F2" s="547" t="s">
        <v>2019</v>
      </c>
      <c r="G2" s="548" t="s">
        <v>8226</v>
      </c>
      <c r="H2" s="569" t="s">
        <v>2205</v>
      </c>
      <c r="I2" s="569" t="s">
        <v>41</v>
      </c>
      <c r="J2" s="547" t="s">
        <v>3583</v>
      </c>
      <c r="K2" s="547"/>
      <c r="L2" s="547"/>
      <c r="M2" s="547" t="s">
        <v>1953</v>
      </c>
    </row>
    <row r="3" spans="1:13" ht="28.5">
      <c r="A3" s="547"/>
      <c r="B3" s="572"/>
      <c r="C3" s="547"/>
      <c r="D3" s="547"/>
      <c r="E3" s="547"/>
      <c r="F3" s="547"/>
      <c r="G3" s="548"/>
      <c r="H3" s="569"/>
      <c r="I3" s="569"/>
      <c r="J3" s="147" t="s">
        <v>3582</v>
      </c>
      <c r="K3" s="301" t="s">
        <v>35</v>
      </c>
      <c r="L3" s="147" t="s">
        <v>3418</v>
      </c>
      <c r="M3" s="547"/>
    </row>
    <row r="4" spans="1:13" ht="57">
      <c r="A4" s="232">
        <v>1</v>
      </c>
      <c r="B4" s="225" t="s">
        <v>3570</v>
      </c>
      <c r="C4" s="53">
        <v>970000</v>
      </c>
      <c r="D4" s="51"/>
      <c r="E4" s="51"/>
      <c r="F4" s="55" t="s">
        <v>8302</v>
      </c>
      <c r="G4" s="113">
        <v>1000000</v>
      </c>
      <c r="H4" s="313">
        <f>30000/1000000</f>
        <v>0.03</v>
      </c>
      <c r="I4" s="214" t="s">
        <v>3397</v>
      </c>
      <c r="J4" s="141" t="s">
        <v>9016</v>
      </c>
      <c r="K4" s="55"/>
      <c r="L4" s="141" t="s">
        <v>3395</v>
      </c>
      <c r="M4" s="55"/>
    </row>
    <row r="5" spans="1:13" ht="103.5" customHeight="1">
      <c r="A5" s="551">
        <v>2</v>
      </c>
      <c r="B5" s="232" t="s">
        <v>3339</v>
      </c>
      <c r="C5" s="53">
        <v>1940000</v>
      </c>
      <c r="D5" s="51"/>
      <c r="E5" s="51"/>
      <c r="F5" s="55" t="s">
        <v>8303</v>
      </c>
      <c r="G5" s="568">
        <v>3400000</v>
      </c>
      <c r="H5" s="570">
        <f t="shared" ref="H5" si="0">48000/1600000</f>
        <v>0.03</v>
      </c>
      <c r="I5" s="570" t="s">
        <v>3087</v>
      </c>
      <c r="J5" s="571" t="s">
        <v>9017</v>
      </c>
      <c r="K5" s="567"/>
      <c r="L5" s="566" t="s">
        <v>3398</v>
      </c>
      <c r="M5" s="566" t="s">
        <v>3943</v>
      </c>
    </row>
    <row r="6" spans="1:13" ht="103.5" customHeight="1">
      <c r="A6" s="551"/>
      <c r="B6" s="305">
        <v>0</v>
      </c>
      <c r="C6" s="59" t="s">
        <v>3396</v>
      </c>
      <c r="D6" s="59"/>
      <c r="E6" s="59"/>
      <c r="F6" s="59" t="s">
        <v>3396</v>
      </c>
      <c r="G6" s="568"/>
      <c r="H6" s="570"/>
      <c r="I6" s="570"/>
      <c r="J6" s="571"/>
      <c r="K6" s="567"/>
      <c r="L6" s="566"/>
      <c r="M6" s="566"/>
    </row>
    <row r="7" spans="1:13" ht="28.5">
      <c r="A7" s="232">
        <v>3</v>
      </c>
      <c r="B7" s="232" t="s">
        <v>3344</v>
      </c>
      <c r="C7" s="53">
        <v>440000</v>
      </c>
      <c r="D7" s="51"/>
      <c r="E7" s="51"/>
      <c r="F7" s="55" t="s">
        <v>8304</v>
      </c>
      <c r="G7" s="113">
        <v>500000</v>
      </c>
      <c r="H7" s="313">
        <f>60000/500000/4</f>
        <v>0.03</v>
      </c>
      <c r="I7" s="214" t="s">
        <v>3399</v>
      </c>
      <c r="J7" s="56"/>
      <c r="K7" s="55"/>
      <c r="L7" s="71" t="s">
        <v>3400</v>
      </c>
      <c r="M7" s="55"/>
    </row>
    <row r="8" spans="1:13">
      <c r="A8" s="551">
        <v>4</v>
      </c>
      <c r="B8" s="551" t="s">
        <v>3340</v>
      </c>
      <c r="C8" s="53">
        <v>1600000</v>
      </c>
      <c r="D8" s="51"/>
      <c r="E8" s="51"/>
      <c r="F8" s="55" t="s">
        <v>8305</v>
      </c>
      <c r="G8" s="568">
        <v>1600000</v>
      </c>
      <c r="H8" s="570" t="s">
        <v>8991</v>
      </c>
      <c r="I8" s="570" t="s">
        <v>3401</v>
      </c>
      <c r="J8" s="571" t="s">
        <v>3088</v>
      </c>
      <c r="K8" s="567"/>
      <c r="L8" s="566" t="s">
        <v>3398</v>
      </c>
      <c r="M8" s="566" t="s">
        <v>3584</v>
      </c>
    </row>
    <row r="9" spans="1:13">
      <c r="A9" s="551"/>
      <c r="B9" s="551"/>
      <c r="C9" s="54">
        <v>-144000</v>
      </c>
      <c r="D9" s="51"/>
      <c r="E9" s="51"/>
      <c r="F9" s="55" t="s">
        <v>8305</v>
      </c>
      <c r="G9" s="568"/>
      <c r="H9" s="570"/>
      <c r="I9" s="570"/>
      <c r="J9" s="571"/>
      <c r="K9" s="567"/>
      <c r="L9" s="566"/>
      <c r="M9" s="566"/>
    </row>
    <row r="10" spans="1:13" ht="51" customHeight="1">
      <c r="A10" s="551">
        <v>5</v>
      </c>
      <c r="B10" s="232" t="s">
        <v>3312</v>
      </c>
      <c r="C10" s="53">
        <v>3160000</v>
      </c>
      <c r="D10" s="51"/>
      <c r="E10" s="51"/>
      <c r="F10" s="55" t="s">
        <v>8306</v>
      </c>
      <c r="G10" s="568">
        <v>6000000</v>
      </c>
      <c r="H10" s="570" t="s">
        <v>9029</v>
      </c>
      <c r="I10" s="570" t="s">
        <v>9027</v>
      </c>
      <c r="J10" s="571" t="s">
        <v>3089</v>
      </c>
      <c r="K10" s="567"/>
      <c r="L10" s="566" t="s">
        <v>3398</v>
      </c>
      <c r="M10" s="567"/>
    </row>
    <row r="11" spans="1:13" ht="51" customHeight="1">
      <c r="A11" s="551"/>
      <c r="B11" s="232" t="s">
        <v>3312</v>
      </c>
      <c r="C11" s="53">
        <v>2600000</v>
      </c>
      <c r="D11" s="51"/>
      <c r="E11" s="51"/>
      <c r="F11" s="55" t="s">
        <v>8306</v>
      </c>
      <c r="G11" s="568"/>
      <c r="H11" s="570"/>
      <c r="I11" s="570"/>
      <c r="J11" s="571"/>
      <c r="K11" s="567"/>
      <c r="L11" s="566"/>
      <c r="M11" s="567"/>
    </row>
    <row r="12" spans="1:13" ht="85.5">
      <c r="A12" s="232">
        <v>6</v>
      </c>
      <c r="B12" s="232" t="s">
        <v>3345</v>
      </c>
      <c r="C12" s="53">
        <v>2640000</v>
      </c>
      <c r="D12" s="51"/>
      <c r="E12" s="51"/>
      <c r="F12" s="55" t="s">
        <v>8307</v>
      </c>
      <c r="G12" s="113">
        <v>3000000</v>
      </c>
      <c r="H12" s="213" t="s">
        <v>9030</v>
      </c>
      <c r="I12" s="213" t="s">
        <v>9026</v>
      </c>
      <c r="J12" s="141" t="s">
        <v>3090</v>
      </c>
      <c r="K12" s="55"/>
      <c r="L12" s="63" t="s">
        <v>3402</v>
      </c>
      <c r="M12" s="55"/>
    </row>
    <row r="13" spans="1:13" ht="85.5">
      <c r="A13" s="232">
        <v>7</v>
      </c>
      <c r="B13" s="232" t="s">
        <v>2676</v>
      </c>
      <c r="C13" s="53">
        <v>880000</v>
      </c>
      <c r="D13" s="51"/>
      <c r="E13" s="51"/>
      <c r="F13" s="55" t="s">
        <v>8308</v>
      </c>
      <c r="G13" s="113">
        <v>1000000</v>
      </c>
      <c r="H13" s="213" t="s">
        <v>9031</v>
      </c>
      <c r="I13" s="213" t="s">
        <v>9023</v>
      </c>
      <c r="J13" s="141" t="s">
        <v>3091</v>
      </c>
      <c r="K13" s="55"/>
      <c r="L13" s="63" t="s">
        <v>3402</v>
      </c>
      <c r="M13" s="55"/>
    </row>
    <row r="14" spans="1:13" ht="85.5">
      <c r="A14" s="232">
        <v>8</v>
      </c>
      <c r="B14" s="232" t="s">
        <v>3346</v>
      </c>
      <c r="C14" s="53">
        <v>880000</v>
      </c>
      <c r="D14" s="51"/>
      <c r="E14" s="51"/>
      <c r="F14" s="55" t="s">
        <v>8309</v>
      </c>
      <c r="G14" s="113">
        <v>1000000</v>
      </c>
      <c r="H14" s="213" t="s">
        <v>9032</v>
      </c>
      <c r="I14" s="213" t="s">
        <v>9023</v>
      </c>
      <c r="J14" s="141" t="s">
        <v>3092</v>
      </c>
      <c r="K14" s="55"/>
      <c r="L14" s="63" t="s">
        <v>3402</v>
      </c>
      <c r="M14" s="55"/>
    </row>
    <row r="15" spans="1:13" ht="85.5">
      <c r="A15" s="232">
        <v>9</v>
      </c>
      <c r="B15" s="232" t="s">
        <v>3341</v>
      </c>
      <c r="C15" s="53">
        <v>792000</v>
      </c>
      <c r="D15" s="51"/>
      <c r="E15" s="51"/>
      <c r="F15" s="55" t="s">
        <v>8310</v>
      </c>
      <c r="G15" s="113">
        <v>900000</v>
      </c>
      <c r="H15" s="213" t="s">
        <v>9033</v>
      </c>
      <c r="I15" s="213" t="s">
        <v>9024</v>
      </c>
      <c r="J15" s="141" t="s">
        <v>3093</v>
      </c>
      <c r="K15" s="55"/>
      <c r="L15" s="63" t="s">
        <v>3402</v>
      </c>
      <c r="M15" s="55"/>
    </row>
    <row r="16" spans="1:13" ht="85.5">
      <c r="A16" s="232">
        <v>10</v>
      </c>
      <c r="B16" s="232" t="s">
        <v>3347</v>
      </c>
      <c r="C16" s="53">
        <v>850000</v>
      </c>
      <c r="D16" s="51"/>
      <c r="E16" s="51"/>
      <c r="F16" s="55" t="s">
        <v>8311</v>
      </c>
      <c r="G16" s="113">
        <v>1000000</v>
      </c>
      <c r="H16" s="213" t="s">
        <v>9034</v>
      </c>
      <c r="I16" s="213" t="s">
        <v>9025</v>
      </c>
      <c r="J16" s="141" t="s">
        <v>3094</v>
      </c>
      <c r="K16" s="55"/>
      <c r="L16" s="63" t="s">
        <v>3402</v>
      </c>
      <c r="M16" s="55"/>
    </row>
    <row r="17" spans="1:13" ht="42.75">
      <c r="A17" s="232">
        <v>11</v>
      </c>
      <c r="B17" s="232" t="s">
        <v>3342</v>
      </c>
      <c r="C17" s="53">
        <v>801000</v>
      </c>
      <c r="D17" s="51"/>
      <c r="E17" s="51"/>
      <c r="F17" s="55" t="s">
        <v>8312</v>
      </c>
      <c r="G17" s="113">
        <v>900000</v>
      </c>
      <c r="H17" s="213">
        <f>99000/900000/3</f>
        <v>3.6666666666666667E-2</v>
      </c>
      <c r="I17" s="213" t="s">
        <v>3403</v>
      </c>
      <c r="J17" s="141"/>
      <c r="K17" s="55"/>
      <c r="L17" s="63" t="s">
        <v>3402</v>
      </c>
      <c r="M17" s="55"/>
    </row>
    <row r="18" spans="1:13" ht="28.5">
      <c r="A18" s="232">
        <v>12</v>
      </c>
      <c r="B18" s="232" t="s">
        <v>3343</v>
      </c>
      <c r="C18" s="53">
        <v>875000</v>
      </c>
      <c r="D18" s="51"/>
      <c r="E18" s="51"/>
      <c r="F18" s="55" t="s">
        <v>8313</v>
      </c>
      <c r="G18" s="113">
        <v>1000000</v>
      </c>
      <c r="H18" s="213">
        <f>125000/1000000/3</f>
        <v>4.1666666666666664E-2</v>
      </c>
      <c r="I18" s="213" t="s">
        <v>3404</v>
      </c>
      <c r="J18" s="141"/>
      <c r="K18" s="55"/>
      <c r="L18" s="71" t="s">
        <v>3400</v>
      </c>
      <c r="M18" s="55"/>
    </row>
    <row r="19" spans="1:13">
      <c r="A19" s="551">
        <v>13</v>
      </c>
      <c r="B19" s="232" t="s">
        <v>2319</v>
      </c>
      <c r="C19" s="53">
        <v>515000</v>
      </c>
      <c r="D19" s="51"/>
      <c r="E19" s="51"/>
      <c r="F19" s="55" t="s">
        <v>8314</v>
      </c>
      <c r="G19" s="568">
        <v>1200000</v>
      </c>
      <c r="H19" s="570" t="s">
        <v>9018</v>
      </c>
      <c r="I19" s="570" t="s">
        <v>3405</v>
      </c>
      <c r="J19" s="571"/>
      <c r="K19" s="567"/>
      <c r="L19" s="566" t="s">
        <v>3406</v>
      </c>
      <c r="M19" s="567"/>
    </row>
    <row r="20" spans="1:13">
      <c r="A20" s="551"/>
      <c r="B20" s="232" t="s">
        <v>2319</v>
      </c>
      <c r="C20" s="53">
        <v>515000</v>
      </c>
      <c r="D20" s="51"/>
      <c r="E20" s="51"/>
      <c r="F20" s="55" t="s">
        <v>8314</v>
      </c>
      <c r="G20" s="568"/>
      <c r="H20" s="570"/>
      <c r="I20" s="570"/>
      <c r="J20" s="571"/>
      <c r="K20" s="567"/>
      <c r="L20" s="566"/>
      <c r="M20" s="567"/>
    </row>
    <row r="21" spans="1:13" ht="128.25">
      <c r="A21" s="551">
        <v>14</v>
      </c>
      <c r="B21" s="232" t="s">
        <v>2325</v>
      </c>
      <c r="C21" s="53">
        <v>435000</v>
      </c>
      <c r="D21" s="51"/>
      <c r="E21" s="51"/>
      <c r="F21" s="55" t="s">
        <v>8315</v>
      </c>
      <c r="G21" s="183">
        <v>500000</v>
      </c>
      <c r="H21" s="314" t="s">
        <v>9019</v>
      </c>
      <c r="I21" s="314" t="s">
        <v>3415</v>
      </c>
      <c r="J21" s="36"/>
      <c r="K21" s="57"/>
      <c r="L21" s="566" t="s">
        <v>9028</v>
      </c>
      <c r="M21" s="567"/>
    </row>
    <row r="22" spans="1:13" ht="85.5">
      <c r="A22" s="551"/>
      <c r="B22" s="232" t="s">
        <v>2325</v>
      </c>
      <c r="C22" s="53">
        <v>240000</v>
      </c>
      <c r="D22" s="51"/>
      <c r="E22" s="51"/>
      <c r="F22" s="55" t="s">
        <v>8315</v>
      </c>
      <c r="G22" s="183">
        <v>300000</v>
      </c>
      <c r="H22" s="314" t="s">
        <v>8992</v>
      </c>
      <c r="I22" s="314" t="s">
        <v>3416</v>
      </c>
      <c r="J22" s="36"/>
      <c r="K22" s="57"/>
      <c r="L22" s="566"/>
      <c r="M22" s="567"/>
    </row>
    <row r="23" spans="1:13" s="19" customFormat="1" ht="49.5" customHeight="1">
      <c r="A23" s="232">
        <v>15</v>
      </c>
      <c r="B23" s="148" t="s">
        <v>3086</v>
      </c>
      <c r="C23" s="61">
        <v>1000000</v>
      </c>
      <c r="D23" s="51"/>
      <c r="E23" s="51"/>
      <c r="F23" s="37" t="s">
        <v>8316</v>
      </c>
      <c r="G23" s="113">
        <v>1000000</v>
      </c>
      <c r="H23" s="213">
        <f>30000/1000000</f>
        <v>0.03</v>
      </c>
      <c r="I23" s="213" t="s">
        <v>3397</v>
      </c>
      <c r="J23" s="48"/>
      <c r="K23" s="239"/>
      <c r="L23" s="140" t="s">
        <v>3417</v>
      </c>
      <c r="M23" s="140" t="s">
        <v>3585</v>
      </c>
    </row>
    <row r="24" spans="1:13" ht="99.75">
      <c r="A24" s="232">
        <v>16</v>
      </c>
      <c r="B24" s="232" t="s">
        <v>2354</v>
      </c>
      <c r="C24" s="53">
        <v>148000</v>
      </c>
      <c r="D24" s="51"/>
      <c r="E24" s="51"/>
      <c r="F24" s="55" t="s">
        <v>8317</v>
      </c>
      <c r="G24" s="113">
        <v>200000</v>
      </c>
      <c r="H24" s="314" t="s">
        <v>9020</v>
      </c>
      <c r="I24" s="214" t="s">
        <v>3407</v>
      </c>
      <c r="J24" s="141"/>
      <c r="K24" s="55"/>
      <c r="L24" s="63" t="s">
        <v>3409</v>
      </c>
      <c r="M24" s="55"/>
    </row>
    <row r="25" spans="1:13" ht="42.75">
      <c r="A25" s="232">
        <v>17</v>
      </c>
      <c r="B25" s="232" t="s">
        <v>3170</v>
      </c>
      <c r="C25" s="53">
        <v>300000</v>
      </c>
      <c r="D25" s="51"/>
      <c r="E25" s="51"/>
      <c r="F25" s="55" t="s">
        <v>8318</v>
      </c>
      <c r="G25" s="113">
        <v>300000</v>
      </c>
      <c r="H25" s="313">
        <f>28000/300000/5</f>
        <v>1.8666666666666668E-2</v>
      </c>
      <c r="I25" s="214" t="s">
        <v>3408</v>
      </c>
      <c r="J25" s="141"/>
      <c r="K25" s="55"/>
      <c r="L25" s="63" t="s">
        <v>3410</v>
      </c>
      <c r="M25" s="55"/>
    </row>
    <row r="26" spans="1:13" ht="99.75">
      <c r="A26" s="232">
        <v>18</v>
      </c>
      <c r="B26" s="232" t="s">
        <v>2362</v>
      </c>
      <c r="C26" s="53">
        <v>150000</v>
      </c>
      <c r="D26" s="51"/>
      <c r="E26" s="51"/>
      <c r="F26" s="55" t="s">
        <v>8319</v>
      </c>
      <c r="G26" s="113">
        <v>200000</v>
      </c>
      <c r="H26" s="215" t="s">
        <v>9021</v>
      </c>
      <c r="I26" s="214" t="s">
        <v>3411</v>
      </c>
      <c r="J26" s="141"/>
      <c r="K26" s="55"/>
      <c r="L26" s="63" t="s">
        <v>3410</v>
      </c>
      <c r="M26" s="55"/>
    </row>
    <row r="27" spans="1:13" ht="99.75">
      <c r="A27" s="232">
        <v>19</v>
      </c>
      <c r="B27" s="232" t="s">
        <v>2368</v>
      </c>
      <c r="C27" s="53">
        <v>155000</v>
      </c>
      <c r="D27" s="51"/>
      <c r="E27" s="51"/>
      <c r="F27" s="55" t="s">
        <v>8320</v>
      </c>
      <c r="G27" s="113">
        <v>200000</v>
      </c>
      <c r="H27" s="215" t="s">
        <v>9022</v>
      </c>
      <c r="I27" s="314" t="s">
        <v>3412</v>
      </c>
      <c r="J27" s="141"/>
      <c r="K27" s="55"/>
      <c r="L27" s="63" t="s">
        <v>3410</v>
      </c>
      <c r="M27" s="55"/>
    </row>
    <row r="28" spans="1:13" ht="99.75">
      <c r="A28" s="232">
        <v>20</v>
      </c>
      <c r="B28" s="232" t="s">
        <v>2369</v>
      </c>
      <c r="C28" s="53">
        <v>700000</v>
      </c>
      <c r="D28" s="51"/>
      <c r="E28" s="51"/>
      <c r="F28" s="55" t="s">
        <v>8321</v>
      </c>
      <c r="G28" s="113">
        <v>700000</v>
      </c>
      <c r="H28" s="122" t="s">
        <v>9035</v>
      </c>
      <c r="I28" s="122" t="s">
        <v>8993</v>
      </c>
      <c r="J28" s="141"/>
      <c r="K28" s="55"/>
      <c r="L28" s="63" t="s">
        <v>3410</v>
      </c>
      <c r="M28" s="55"/>
    </row>
    <row r="29" spans="1:13" ht="99.75">
      <c r="A29" s="232">
        <v>21</v>
      </c>
      <c r="B29" s="232" t="s">
        <v>3172</v>
      </c>
      <c r="C29" s="53">
        <v>600000</v>
      </c>
      <c r="D29" s="51"/>
      <c r="E29" s="51"/>
      <c r="F29" s="55" t="s">
        <v>8322</v>
      </c>
      <c r="G29" s="113">
        <v>600000</v>
      </c>
      <c r="H29" s="122" t="s">
        <v>9035</v>
      </c>
      <c r="I29" s="122" t="s">
        <v>8994</v>
      </c>
      <c r="J29" s="141"/>
      <c r="K29" s="55"/>
      <c r="L29" s="63" t="s">
        <v>3410</v>
      </c>
      <c r="M29" s="55"/>
    </row>
    <row r="30" spans="1:13" ht="99.75">
      <c r="A30" s="232">
        <v>22</v>
      </c>
      <c r="B30" s="232" t="s">
        <v>2371</v>
      </c>
      <c r="C30" s="53">
        <v>300000</v>
      </c>
      <c r="D30" s="51"/>
      <c r="E30" s="51"/>
      <c r="F30" s="55" t="s">
        <v>8323</v>
      </c>
      <c r="G30" s="113">
        <v>300000</v>
      </c>
      <c r="H30" s="122" t="s">
        <v>9036</v>
      </c>
      <c r="I30" s="122" t="s">
        <v>8990</v>
      </c>
      <c r="J30" s="141"/>
      <c r="K30" s="55"/>
      <c r="L30" s="63" t="s">
        <v>3410</v>
      </c>
      <c r="M30" s="55"/>
    </row>
    <row r="31" spans="1:13" ht="42.75">
      <c r="A31" s="232">
        <v>23</v>
      </c>
      <c r="B31" s="232" t="s">
        <v>737</v>
      </c>
      <c r="C31" s="53">
        <v>400000</v>
      </c>
      <c r="D31" s="51"/>
      <c r="E31" s="51"/>
      <c r="F31" s="55" t="s">
        <v>8324</v>
      </c>
      <c r="G31" s="113">
        <v>400000</v>
      </c>
      <c r="H31" s="313">
        <f>40000/400000</f>
        <v>0.1</v>
      </c>
      <c r="I31" s="314" t="s">
        <v>3413</v>
      </c>
      <c r="J31" s="141"/>
      <c r="K31" s="55"/>
      <c r="L31" s="63" t="s">
        <v>3410</v>
      </c>
      <c r="M31" s="55"/>
    </row>
    <row r="32" spans="1:13" ht="42.75">
      <c r="A32" s="232">
        <v>24</v>
      </c>
      <c r="B32" s="232" t="s">
        <v>2376</v>
      </c>
      <c r="C32" s="53">
        <v>150000</v>
      </c>
      <c r="D32" s="51"/>
      <c r="E32" s="51"/>
      <c r="F32" s="55" t="s">
        <v>8325</v>
      </c>
      <c r="G32" s="113">
        <v>200000</v>
      </c>
      <c r="H32" s="215" t="s">
        <v>8995</v>
      </c>
      <c r="I32" s="214" t="s">
        <v>3411</v>
      </c>
      <c r="J32" s="141"/>
      <c r="K32" s="55"/>
      <c r="L32" s="63" t="s">
        <v>3414</v>
      </c>
      <c r="M32" s="55"/>
    </row>
    <row r="33" spans="1:13" s="19" customFormat="1" ht="27" customHeight="1">
      <c r="A33" s="575" t="s">
        <v>1938</v>
      </c>
      <c r="B33" s="575"/>
      <c r="C33" s="306">
        <f>SUM(C4:C32)</f>
        <v>23892000</v>
      </c>
      <c r="D33" s="307"/>
      <c r="E33" s="307"/>
      <c r="F33" s="307"/>
      <c r="G33" s="306">
        <f>SUM(G4:G32)</f>
        <v>27400000</v>
      </c>
      <c r="H33" s="278"/>
      <c r="I33" s="278"/>
      <c r="J33" s="308"/>
      <c r="K33" s="308"/>
      <c r="L33" s="308"/>
      <c r="M33" s="309"/>
    </row>
    <row r="34" spans="1:13" s="11" customFormat="1" ht="105" customHeight="1">
      <c r="A34" s="573" t="s">
        <v>9015</v>
      </c>
      <c r="B34" s="574"/>
      <c r="C34" s="574"/>
      <c r="D34" s="574"/>
      <c r="E34" s="574"/>
      <c r="F34" s="574"/>
      <c r="G34" s="574"/>
      <c r="H34" s="574"/>
      <c r="I34" s="574"/>
      <c r="J34" s="574"/>
      <c r="K34" s="574"/>
      <c r="L34" s="574"/>
      <c r="M34" s="574"/>
    </row>
    <row r="35" spans="1:13" s="11" customFormat="1">
      <c r="B35" s="299"/>
      <c r="G35" s="300"/>
      <c r="M35" s="300"/>
    </row>
    <row r="36" spans="1:13" s="11" customFormat="1">
      <c r="B36" s="299"/>
      <c r="G36" s="300"/>
      <c r="M36" s="300"/>
    </row>
    <row r="37" spans="1:13" s="11" customFormat="1">
      <c r="B37" s="299"/>
      <c r="G37" s="300"/>
      <c r="M37" s="300"/>
    </row>
  </sheetData>
  <mergeCells count="49">
    <mergeCell ref="A34:M34"/>
    <mergeCell ref="A33:B33"/>
    <mergeCell ref="A19:A20"/>
    <mergeCell ref="A21:A22"/>
    <mergeCell ref="A5:A6"/>
    <mergeCell ref="L5:L6"/>
    <mergeCell ref="L8:L9"/>
    <mergeCell ref="L10:L11"/>
    <mergeCell ref="K10:K11"/>
    <mergeCell ref="K8:K9"/>
    <mergeCell ref="A10:A11"/>
    <mergeCell ref="K5:K6"/>
    <mergeCell ref="G19:G20"/>
    <mergeCell ref="H19:H20"/>
    <mergeCell ref="I19:I20"/>
    <mergeCell ref="J19:J20"/>
    <mergeCell ref="H5:H6"/>
    <mergeCell ref="I5:I6"/>
    <mergeCell ref="J5:J6"/>
    <mergeCell ref="H10:H11"/>
    <mergeCell ref="I10:I11"/>
    <mergeCell ref="J10:J11"/>
    <mergeCell ref="A2:A3"/>
    <mergeCell ref="B2:B3"/>
    <mergeCell ref="C2:C3"/>
    <mergeCell ref="D2:D3"/>
    <mergeCell ref="E2:E3"/>
    <mergeCell ref="A8:A9"/>
    <mergeCell ref="B8:B9"/>
    <mergeCell ref="H8:H9"/>
    <mergeCell ref="I8:I9"/>
    <mergeCell ref="J8:J9"/>
    <mergeCell ref="G8:G9"/>
    <mergeCell ref="F2:F3"/>
    <mergeCell ref="L19:L20"/>
    <mergeCell ref="K19:K20"/>
    <mergeCell ref="L21:L22"/>
    <mergeCell ref="M10:M11"/>
    <mergeCell ref="M2:M3"/>
    <mergeCell ref="M5:M6"/>
    <mergeCell ref="M19:M20"/>
    <mergeCell ref="M21:M22"/>
    <mergeCell ref="M8:M9"/>
    <mergeCell ref="G10:G11"/>
    <mergeCell ref="G2:G3"/>
    <mergeCell ref="H2:H3"/>
    <mergeCell ref="I2:I3"/>
    <mergeCell ref="J2:L2"/>
    <mergeCell ref="G5:G6"/>
  </mergeCells>
  <phoneticPr fontId="2" type="noConversion"/>
  <printOptions horizontalCentered="1"/>
  <pageMargins left="0.51181102362204722" right="0.51181102362204722" top="0.55118110236220474" bottom="0.55118110236220474" header="0.31496062992125984" footer="0.31496062992125984"/>
  <pageSetup paperSize="9" scale="64" fitToHeight="0"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6"/>
  <sheetViews>
    <sheetView zoomScale="90" zoomScaleNormal="90" workbookViewId="0">
      <selection activeCell="C3" sqref="C3:D203"/>
    </sheetView>
  </sheetViews>
  <sheetFormatPr defaultColWidth="8.875" defaultRowHeight="14.25"/>
  <cols>
    <col min="1" max="1" width="5.75" style="3" bestFit="1" customWidth="1"/>
    <col min="2" max="2" width="10.5" style="3" bestFit="1" customWidth="1"/>
    <col min="3" max="3" width="19.625" style="3" customWidth="1"/>
    <col min="4" max="4" width="18.5" style="3" customWidth="1"/>
    <col min="5" max="5" width="12.875" style="28" bestFit="1" customWidth="1"/>
    <col min="6" max="6" width="13.875" style="20" customWidth="1"/>
    <col min="7" max="7" width="21" style="3" customWidth="1"/>
    <col min="8" max="16384" width="8.875" style="3"/>
  </cols>
  <sheetData>
    <row r="1" spans="1:7" s="2" customFormat="1" ht="19.5">
      <c r="A1" s="17" t="s">
        <v>3946</v>
      </c>
      <c r="E1" s="315"/>
      <c r="F1" s="47"/>
    </row>
    <row r="2" spans="1:7">
      <c r="A2" s="147" t="s">
        <v>0</v>
      </c>
      <c r="B2" s="147" t="s">
        <v>1</v>
      </c>
      <c r="C2" s="147" t="s">
        <v>22</v>
      </c>
      <c r="D2" s="147" t="s">
        <v>21</v>
      </c>
      <c r="E2" s="147" t="s">
        <v>84</v>
      </c>
      <c r="F2" s="147" t="s">
        <v>2</v>
      </c>
      <c r="G2" s="147" t="s">
        <v>166</v>
      </c>
    </row>
    <row r="3" spans="1:7">
      <c r="A3" s="316">
        <v>1</v>
      </c>
      <c r="B3" s="317">
        <v>40392</v>
      </c>
      <c r="C3" s="51"/>
      <c r="D3" s="51"/>
      <c r="E3" s="318">
        <v>30000</v>
      </c>
      <c r="F3" s="59" t="s">
        <v>8326</v>
      </c>
      <c r="G3" s="55"/>
    </row>
    <row r="4" spans="1:7">
      <c r="A4" s="316">
        <v>2</v>
      </c>
      <c r="B4" s="317">
        <v>40421</v>
      </c>
      <c r="C4" s="51"/>
      <c r="D4" s="51"/>
      <c r="E4" s="318">
        <v>30000</v>
      </c>
      <c r="F4" s="59" t="s">
        <v>8327</v>
      </c>
      <c r="G4" s="55"/>
    </row>
    <row r="5" spans="1:7">
      <c r="A5" s="316">
        <v>3</v>
      </c>
      <c r="B5" s="317">
        <v>40455</v>
      </c>
      <c r="C5" s="51"/>
      <c r="D5" s="51"/>
      <c r="E5" s="318">
        <v>30000</v>
      </c>
      <c r="F5" s="59" t="s">
        <v>8328</v>
      </c>
      <c r="G5" s="55"/>
    </row>
    <row r="6" spans="1:7">
      <c r="A6" s="316">
        <v>4</v>
      </c>
      <c r="B6" s="317">
        <v>40483</v>
      </c>
      <c r="C6" s="51"/>
      <c r="D6" s="51"/>
      <c r="E6" s="318">
        <v>30000</v>
      </c>
      <c r="F6" s="59" t="s">
        <v>8329</v>
      </c>
      <c r="G6" s="55"/>
    </row>
    <row r="7" spans="1:7">
      <c r="A7" s="316">
        <v>5</v>
      </c>
      <c r="B7" s="317">
        <v>40513</v>
      </c>
      <c r="C7" s="51"/>
      <c r="D7" s="51"/>
      <c r="E7" s="318">
        <v>30000</v>
      </c>
      <c r="F7" s="59" t="s">
        <v>8330</v>
      </c>
      <c r="G7" s="55"/>
    </row>
    <row r="8" spans="1:7">
      <c r="A8" s="316">
        <v>6</v>
      </c>
      <c r="B8" s="232" t="s">
        <v>3392</v>
      </c>
      <c r="C8" s="51"/>
      <c r="D8" s="51"/>
      <c r="E8" s="318">
        <v>30000</v>
      </c>
      <c r="F8" s="59" t="s">
        <v>8331</v>
      </c>
      <c r="G8" s="55"/>
    </row>
    <row r="9" spans="1:7">
      <c r="A9" s="316">
        <v>7</v>
      </c>
      <c r="B9" s="232" t="s">
        <v>2620</v>
      </c>
      <c r="C9" s="51"/>
      <c r="D9" s="51"/>
      <c r="E9" s="318">
        <v>30000</v>
      </c>
      <c r="F9" s="59" t="s">
        <v>8332</v>
      </c>
      <c r="G9" s="55"/>
    </row>
    <row r="10" spans="1:7">
      <c r="A10" s="316">
        <v>8</v>
      </c>
      <c r="B10" s="232" t="s">
        <v>3348</v>
      </c>
      <c r="C10" s="51"/>
      <c r="D10" s="51"/>
      <c r="E10" s="318">
        <v>108000</v>
      </c>
      <c r="F10" s="59" t="s">
        <v>8333</v>
      </c>
      <c r="G10" s="55"/>
    </row>
    <row r="11" spans="1:7">
      <c r="A11" s="316">
        <v>9</v>
      </c>
      <c r="B11" s="232" t="s">
        <v>2624</v>
      </c>
      <c r="C11" s="51"/>
      <c r="D11" s="51"/>
      <c r="E11" s="318">
        <v>30000</v>
      </c>
      <c r="F11" s="59" t="s">
        <v>8334</v>
      </c>
      <c r="G11" s="55"/>
    </row>
    <row r="12" spans="1:7">
      <c r="A12" s="316">
        <v>10</v>
      </c>
      <c r="B12" s="232" t="s">
        <v>3349</v>
      </c>
      <c r="C12" s="51"/>
      <c r="D12" s="51"/>
      <c r="E12" s="318">
        <v>102000</v>
      </c>
      <c r="F12" s="59" t="s">
        <v>8335</v>
      </c>
      <c r="G12" s="55"/>
    </row>
    <row r="13" spans="1:7">
      <c r="A13" s="316">
        <v>11</v>
      </c>
      <c r="B13" s="232" t="s">
        <v>3350</v>
      </c>
      <c r="C13" s="51"/>
      <c r="D13" s="51"/>
      <c r="E13" s="318">
        <v>30000</v>
      </c>
      <c r="F13" s="59" t="s">
        <v>8304</v>
      </c>
      <c r="G13" s="55"/>
    </row>
    <row r="14" spans="1:7">
      <c r="A14" s="316">
        <v>12</v>
      </c>
      <c r="B14" s="232" t="s">
        <v>3351</v>
      </c>
      <c r="C14" s="51"/>
      <c r="D14" s="51"/>
      <c r="E14" s="318">
        <v>102000</v>
      </c>
      <c r="F14" s="59" t="s">
        <v>8336</v>
      </c>
      <c r="G14" s="55"/>
    </row>
    <row r="15" spans="1:7">
      <c r="A15" s="316">
        <v>13</v>
      </c>
      <c r="B15" s="232" t="s">
        <v>2632</v>
      </c>
      <c r="C15" s="51"/>
      <c r="D15" s="51"/>
      <c r="E15" s="318">
        <v>30000</v>
      </c>
      <c r="F15" s="59" t="s">
        <v>8337</v>
      </c>
      <c r="G15" s="55"/>
    </row>
    <row r="16" spans="1:7">
      <c r="A16" s="316">
        <v>14</v>
      </c>
      <c r="B16" s="232" t="s">
        <v>3352</v>
      </c>
      <c r="C16" s="51"/>
      <c r="D16" s="51"/>
      <c r="E16" s="318">
        <v>102000</v>
      </c>
      <c r="F16" s="59" t="s">
        <v>8338</v>
      </c>
      <c r="G16" s="55"/>
    </row>
    <row r="17" spans="1:7">
      <c r="A17" s="316">
        <v>15</v>
      </c>
      <c r="B17" s="232" t="s">
        <v>2637</v>
      </c>
      <c r="C17" s="51"/>
      <c r="D17" s="51"/>
      <c r="E17" s="318">
        <v>30000</v>
      </c>
      <c r="F17" s="59" t="s">
        <v>8339</v>
      </c>
      <c r="G17" s="55"/>
    </row>
    <row r="18" spans="1:7">
      <c r="A18" s="316">
        <v>16</v>
      </c>
      <c r="B18" s="232" t="s">
        <v>3353</v>
      </c>
      <c r="C18" s="51"/>
      <c r="D18" s="51"/>
      <c r="E18" s="318">
        <v>102000</v>
      </c>
      <c r="F18" s="59" t="s">
        <v>8340</v>
      </c>
      <c r="G18" s="55"/>
    </row>
    <row r="19" spans="1:7">
      <c r="A19" s="316">
        <v>17</v>
      </c>
      <c r="B19" s="232" t="s">
        <v>2642</v>
      </c>
      <c r="C19" s="51"/>
      <c r="D19" s="51"/>
      <c r="E19" s="318">
        <v>30000</v>
      </c>
      <c r="F19" s="59" t="s">
        <v>8341</v>
      </c>
      <c r="G19" s="55"/>
    </row>
    <row r="20" spans="1:7">
      <c r="A20" s="316">
        <v>18</v>
      </c>
      <c r="B20" s="232" t="s">
        <v>3354</v>
      </c>
      <c r="C20" s="51"/>
      <c r="D20" s="51"/>
      <c r="E20" s="318">
        <v>102000</v>
      </c>
      <c r="F20" s="59" t="s">
        <v>8342</v>
      </c>
      <c r="G20" s="55"/>
    </row>
    <row r="21" spans="1:7">
      <c r="A21" s="316">
        <v>19</v>
      </c>
      <c r="B21" s="232" t="s">
        <v>2648</v>
      </c>
      <c r="C21" s="51"/>
      <c r="D21" s="51"/>
      <c r="E21" s="318">
        <v>30000</v>
      </c>
      <c r="F21" s="59" t="s">
        <v>8305</v>
      </c>
      <c r="G21" s="55"/>
    </row>
    <row r="22" spans="1:7">
      <c r="A22" s="316">
        <v>20</v>
      </c>
      <c r="B22" s="232" t="s">
        <v>3355</v>
      </c>
      <c r="C22" s="51"/>
      <c r="D22" s="51"/>
      <c r="E22" s="318">
        <v>102000</v>
      </c>
      <c r="F22" s="59" t="s">
        <v>8343</v>
      </c>
      <c r="G22" s="55"/>
    </row>
    <row r="23" spans="1:7">
      <c r="A23" s="316">
        <v>21</v>
      </c>
      <c r="B23" s="232" t="s">
        <v>2654</v>
      </c>
      <c r="C23" s="51"/>
      <c r="D23" s="51"/>
      <c r="E23" s="318">
        <v>30000</v>
      </c>
      <c r="F23" s="59" t="s">
        <v>8306</v>
      </c>
      <c r="G23" s="55"/>
    </row>
    <row r="24" spans="1:7">
      <c r="A24" s="316">
        <v>22</v>
      </c>
      <c r="B24" s="232" t="s">
        <v>3315</v>
      </c>
      <c r="C24" s="51"/>
      <c r="D24" s="51"/>
      <c r="E24" s="318">
        <v>102000</v>
      </c>
      <c r="F24" s="59" t="s">
        <v>8344</v>
      </c>
      <c r="G24" s="55"/>
    </row>
    <row r="25" spans="1:7">
      <c r="A25" s="316">
        <v>23</v>
      </c>
      <c r="B25" s="232" t="s">
        <v>2657</v>
      </c>
      <c r="C25" s="51"/>
      <c r="D25" s="51"/>
      <c r="E25" s="318">
        <v>240000</v>
      </c>
      <c r="F25" s="59" t="s">
        <v>8345</v>
      </c>
      <c r="G25" s="55"/>
    </row>
    <row r="26" spans="1:7">
      <c r="A26" s="316">
        <v>24</v>
      </c>
      <c r="B26" s="232" t="s">
        <v>2659</v>
      </c>
      <c r="C26" s="51"/>
      <c r="D26" s="51"/>
      <c r="E26" s="318">
        <v>30000</v>
      </c>
      <c r="F26" s="59" t="s">
        <v>8346</v>
      </c>
      <c r="G26" s="55"/>
    </row>
    <row r="27" spans="1:7">
      <c r="A27" s="316">
        <v>25</v>
      </c>
      <c r="B27" s="232" t="s">
        <v>3356</v>
      </c>
      <c r="C27" s="51"/>
      <c r="D27" s="51"/>
      <c r="E27" s="318">
        <v>102000</v>
      </c>
      <c r="F27" s="59" t="s">
        <v>8347</v>
      </c>
      <c r="G27" s="55"/>
    </row>
    <row r="28" spans="1:7">
      <c r="A28" s="316">
        <v>26</v>
      </c>
      <c r="B28" s="232" t="s">
        <v>2663</v>
      </c>
      <c r="C28" s="51"/>
      <c r="D28" s="51"/>
      <c r="E28" s="318">
        <v>240000</v>
      </c>
      <c r="F28" s="59" t="s">
        <v>8348</v>
      </c>
      <c r="G28" s="55"/>
    </row>
    <row r="29" spans="1:7">
      <c r="A29" s="316">
        <v>27</v>
      </c>
      <c r="B29" s="232" t="s">
        <v>2664</v>
      </c>
      <c r="C29" s="51"/>
      <c r="D29" s="51"/>
      <c r="E29" s="318">
        <v>78000</v>
      </c>
      <c r="F29" s="59" t="s">
        <v>8349</v>
      </c>
      <c r="G29" s="55"/>
    </row>
    <row r="30" spans="1:7">
      <c r="A30" s="316">
        <v>28</v>
      </c>
      <c r="B30" s="232" t="s">
        <v>3357</v>
      </c>
      <c r="C30" s="51"/>
      <c r="D30" s="51"/>
      <c r="E30" s="318">
        <v>102000</v>
      </c>
      <c r="F30" s="59" t="s">
        <v>8350</v>
      </c>
      <c r="G30" s="55"/>
    </row>
    <row r="31" spans="1:7">
      <c r="A31" s="316">
        <v>29</v>
      </c>
      <c r="B31" s="232" t="s">
        <v>2668</v>
      </c>
      <c r="C31" s="51"/>
      <c r="D31" s="51"/>
      <c r="E31" s="318">
        <v>180000</v>
      </c>
      <c r="F31" s="59" t="s">
        <v>8351</v>
      </c>
      <c r="G31" s="55"/>
    </row>
    <row r="32" spans="1:7">
      <c r="A32" s="316">
        <v>30</v>
      </c>
      <c r="B32" s="232" t="s">
        <v>2669</v>
      </c>
      <c r="C32" s="51"/>
      <c r="D32" s="51"/>
      <c r="E32" s="318">
        <v>30000</v>
      </c>
      <c r="F32" s="59" t="s">
        <v>8352</v>
      </c>
      <c r="G32" s="55"/>
    </row>
    <row r="33" spans="1:7">
      <c r="A33" s="316">
        <v>31</v>
      </c>
      <c r="B33" s="232" t="s">
        <v>2669</v>
      </c>
      <c r="C33" s="51"/>
      <c r="D33" s="51"/>
      <c r="E33" s="318">
        <v>48000</v>
      </c>
      <c r="F33" s="59" t="s">
        <v>8352</v>
      </c>
      <c r="G33" s="55"/>
    </row>
    <row r="34" spans="1:7">
      <c r="A34" s="316">
        <v>32</v>
      </c>
      <c r="B34" s="232" t="s">
        <v>3358</v>
      </c>
      <c r="C34" s="51"/>
      <c r="D34" s="51"/>
      <c r="E34" s="318">
        <v>102000</v>
      </c>
      <c r="F34" s="59" t="s">
        <v>8353</v>
      </c>
      <c r="G34" s="55"/>
    </row>
    <row r="35" spans="1:7">
      <c r="A35" s="316">
        <v>33</v>
      </c>
      <c r="B35" s="232" t="s">
        <v>2672</v>
      </c>
      <c r="C35" s="51"/>
      <c r="D35" s="51"/>
      <c r="E35" s="318">
        <v>180000</v>
      </c>
      <c r="F35" s="59" t="s">
        <v>8354</v>
      </c>
      <c r="G35" s="55"/>
    </row>
    <row r="36" spans="1:7">
      <c r="A36" s="316">
        <v>34</v>
      </c>
      <c r="B36" s="232" t="s">
        <v>2706</v>
      </c>
      <c r="C36" s="51"/>
      <c r="D36" s="51"/>
      <c r="E36" s="318">
        <v>78000</v>
      </c>
      <c r="F36" s="59" t="s">
        <v>8355</v>
      </c>
      <c r="G36" s="55"/>
    </row>
    <row r="37" spans="1:7">
      <c r="A37" s="316">
        <v>35</v>
      </c>
      <c r="B37" s="232" t="s">
        <v>3359</v>
      </c>
      <c r="C37" s="51"/>
      <c r="D37" s="51"/>
      <c r="E37" s="318">
        <v>102000</v>
      </c>
      <c r="F37" s="59" t="s">
        <v>8356</v>
      </c>
      <c r="G37" s="55"/>
    </row>
    <row r="38" spans="1:7">
      <c r="A38" s="316">
        <v>36</v>
      </c>
      <c r="B38" s="232" t="s">
        <v>2677</v>
      </c>
      <c r="C38" s="51"/>
      <c r="D38" s="51"/>
      <c r="E38" s="318">
        <v>180000</v>
      </c>
      <c r="F38" s="59" t="s">
        <v>8357</v>
      </c>
      <c r="G38" s="55"/>
    </row>
    <row r="39" spans="1:7">
      <c r="A39" s="316">
        <v>37</v>
      </c>
      <c r="B39" s="232" t="s">
        <v>3360</v>
      </c>
      <c r="C39" s="51"/>
      <c r="D39" s="51"/>
      <c r="E39" s="318">
        <v>30000</v>
      </c>
      <c r="F39" s="59" t="s">
        <v>8358</v>
      </c>
      <c r="G39" s="55"/>
    </row>
    <row r="40" spans="1:7">
      <c r="A40" s="316">
        <v>38</v>
      </c>
      <c r="B40" s="232" t="s">
        <v>3360</v>
      </c>
      <c r="C40" s="51"/>
      <c r="D40" s="51"/>
      <c r="E40" s="318">
        <v>48000</v>
      </c>
      <c r="F40" s="59" t="s">
        <v>8359</v>
      </c>
      <c r="G40" s="55"/>
    </row>
    <row r="41" spans="1:7">
      <c r="A41" s="316">
        <v>39</v>
      </c>
      <c r="B41" s="232" t="s">
        <v>3361</v>
      </c>
      <c r="C41" s="51"/>
      <c r="D41" s="51"/>
      <c r="E41" s="318">
        <v>102000</v>
      </c>
      <c r="F41" s="59" t="s">
        <v>8360</v>
      </c>
      <c r="G41" s="55"/>
    </row>
    <row r="42" spans="1:7">
      <c r="A42" s="316">
        <v>40</v>
      </c>
      <c r="B42" s="232" t="s">
        <v>2681</v>
      </c>
      <c r="C42" s="51"/>
      <c r="D42" s="51"/>
      <c r="E42" s="318">
        <v>180000</v>
      </c>
      <c r="F42" s="59" t="s">
        <v>8361</v>
      </c>
      <c r="G42" s="55"/>
    </row>
    <row r="43" spans="1:7">
      <c r="A43" s="316">
        <v>41</v>
      </c>
      <c r="B43" s="232" t="s">
        <v>3362</v>
      </c>
      <c r="C43" s="51"/>
      <c r="D43" s="51"/>
      <c r="E43" s="318">
        <v>78000</v>
      </c>
      <c r="F43" s="59" t="s">
        <v>8362</v>
      </c>
      <c r="G43" s="55"/>
    </row>
    <row r="44" spans="1:7">
      <c r="A44" s="316">
        <v>42</v>
      </c>
      <c r="B44" s="232" t="s">
        <v>3363</v>
      </c>
      <c r="C44" s="51"/>
      <c r="D44" s="51"/>
      <c r="E44" s="318">
        <v>102000</v>
      </c>
      <c r="F44" s="59" t="s">
        <v>8363</v>
      </c>
      <c r="G44" s="55"/>
    </row>
    <row r="45" spans="1:7">
      <c r="A45" s="316">
        <v>43</v>
      </c>
      <c r="B45" s="232" t="s">
        <v>3364</v>
      </c>
      <c r="C45" s="51"/>
      <c r="D45" s="51"/>
      <c r="E45" s="318">
        <v>90000</v>
      </c>
      <c r="F45" s="59" t="s">
        <v>8364</v>
      </c>
      <c r="G45" s="55"/>
    </row>
    <row r="46" spans="1:7">
      <c r="A46" s="316">
        <v>44</v>
      </c>
      <c r="B46" s="232" t="s">
        <v>3341</v>
      </c>
      <c r="C46" s="51"/>
      <c r="D46" s="51"/>
      <c r="E46" s="318">
        <v>180000</v>
      </c>
      <c r="F46" s="59" t="s">
        <v>8365</v>
      </c>
      <c r="G46" s="55"/>
    </row>
    <row r="47" spans="1:7">
      <c r="A47" s="316">
        <v>45</v>
      </c>
      <c r="B47" s="232" t="s">
        <v>3365</v>
      </c>
      <c r="C47" s="51"/>
      <c r="D47" s="51"/>
      <c r="E47" s="318">
        <v>78000</v>
      </c>
      <c r="F47" s="59" t="s">
        <v>8366</v>
      </c>
      <c r="G47" s="55"/>
    </row>
    <row r="48" spans="1:7" ht="42.75">
      <c r="A48" s="316">
        <v>46</v>
      </c>
      <c r="B48" s="232" t="s">
        <v>3366</v>
      </c>
      <c r="C48" s="51"/>
      <c r="D48" s="51"/>
      <c r="E48" s="318">
        <v>132000</v>
      </c>
      <c r="F48" s="59" t="s">
        <v>8367</v>
      </c>
      <c r="G48" s="63" t="s">
        <v>3993</v>
      </c>
    </row>
    <row r="49" spans="1:7">
      <c r="A49" s="316">
        <v>47</v>
      </c>
      <c r="B49" s="232" t="s">
        <v>3367</v>
      </c>
      <c r="C49" s="51"/>
      <c r="D49" s="51"/>
      <c r="E49" s="318">
        <v>90000</v>
      </c>
      <c r="F49" s="59" t="s">
        <v>8368</v>
      </c>
      <c r="G49" s="55"/>
    </row>
    <row r="50" spans="1:7">
      <c r="A50" s="316">
        <v>48</v>
      </c>
      <c r="B50" s="232" t="s">
        <v>2250</v>
      </c>
      <c r="C50" s="51"/>
      <c r="D50" s="51"/>
      <c r="E50" s="318">
        <v>180000</v>
      </c>
      <c r="F50" s="59" t="s">
        <v>8369</v>
      </c>
      <c r="G50" s="55"/>
    </row>
    <row r="51" spans="1:7">
      <c r="A51" s="316">
        <v>49</v>
      </c>
      <c r="B51" s="232" t="s">
        <v>2254</v>
      </c>
      <c r="C51" s="51"/>
      <c r="D51" s="51"/>
      <c r="E51" s="318">
        <v>78000</v>
      </c>
      <c r="F51" s="59" t="s">
        <v>8370</v>
      </c>
      <c r="G51" s="55"/>
    </row>
    <row r="52" spans="1:7">
      <c r="A52" s="316">
        <v>50</v>
      </c>
      <c r="B52" s="232" t="s">
        <v>2256</v>
      </c>
      <c r="C52" s="51"/>
      <c r="D52" s="51"/>
      <c r="E52" s="318">
        <v>132000</v>
      </c>
      <c r="F52" s="59" t="s">
        <v>8371</v>
      </c>
      <c r="G52" s="55"/>
    </row>
    <row r="53" spans="1:7">
      <c r="A53" s="316">
        <v>51</v>
      </c>
      <c r="B53" s="232" t="s">
        <v>3368</v>
      </c>
      <c r="C53" s="51"/>
      <c r="D53" s="51"/>
      <c r="E53" s="318">
        <v>90000</v>
      </c>
      <c r="F53" s="59" t="s">
        <v>8372</v>
      </c>
      <c r="G53" s="55"/>
    </row>
    <row r="54" spans="1:7">
      <c r="A54" s="316">
        <v>52</v>
      </c>
      <c r="B54" s="232" t="s">
        <v>2259</v>
      </c>
      <c r="C54" s="51"/>
      <c r="D54" s="51"/>
      <c r="E54" s="318">
        <v>180000</v>
      </c>
      <c r="F54" s="59" t="s">
        <v>8373</v>
      </c>
      <c r="G54" s="55"/>
    </row>
    <row r="55" spans="1:7" ht="28.5">
      <c r="A55" s="316">
        <v>53</v>
      </c>
      <c r="B55" s="232" t="s">
        <v>3310</v>
      </c>
      <c r="C55" s="51"/>
      <c r="D55" s="51"/>
      <c r="E55" s="318">
        <v>500000</v>
      </c>
      <c r="F55" s="59" t="s">
        <v>8374</v>
      </c>
      <c r="G55" s="63" t="s">
        <v>3912</v>
      </c>
    </row>
    <row r="56" spans="1:7" ht="48.75" customHeight="1">
      <c r="A56" s="316">
        <v>54</v>
      </c>
      <c r="B56" s="232" t="s">
        <v>3394</v>
      </c>
      <c r="C56" s="51"/>
      <c r="D56" s="51"/>
      <c r="E56" s="318">
        <v>30000</v>
      </c>
      <c r="F56" s="59" t="s">
        <v>8312</v>
      </c>
      <c r="G56" s="63" t="s">
        <v>3586</v>
      </c>
    </row>
    <row r="57" spans="1:7">
      <c r="A57" s="316">
        <v>55</v>
      </c>
      <c r="B57" s="232" t="s">
        <v>3308</v>
      </c>
      <c r="C57" s="51"/>
      <c r="D57" s="51"/>
      <c r="E57" s="318">
        <v>78000</v>
      </c>
      <c r="F57" s="59" t="s">
        <v>8375</v>
      </c>
      <c r="G57" s="55"/>
    </row>
    <row r="58" spans="1:7">
      <c r="A58" s="316">
        <v>56</v>
      </c>
      <c r="B58" s="232" t="s">
        <v>3369</v>
      </c>
      <c r="C58" s="51"/>
      <c r="D58" s="51"/>
      <c r="E58" s="318">
        <v>132000</v>
      </c>
      <c r="F58" s="59" t="s">
        <v>8376</v>
      </c>
      <c r="G58" s="55"/>
    </row>
    <row r="59" spans="1:7">
      <c r="A59" s="316">
        <v>57</v>
      </c>
      <c r="B59" s="232" t="s">
        <v>3370</v>
      </c>
      <c r="C59" s="51"/>
      <c r="D59" s="51"/>
      <c r="E59" s="318">
        <v>90000</v>
      </c>
      <c r="F59" s="59" t="s">
        <v>8377</v>
      </c>
      <c r="G59" s="55"/>
    </row>
    <row r="60" spans="1:7">
      <c r="A60" s="316">
        <v>58</v>
      </c>
      <c r="B60" s="232" t="s">
        <v>2267</v>
      </c>
      <c r="C60" s="51"/>
      <c r="D60" s="51"/>
      <c r="E60" s="318">
        <v>180000</v>
      </c>
      <c r="F60" s="59" t="s">
        <v>8378</v>
      </c>
      <c r="G60" s="55"/>
    </row>
    <row r="61" spans="1:7">
      <c r="A61" s="316">
        <v>59</v>
      </c>
      <c r="B61" s="232" t="s">
        <v>2267</v>
      </c>
      <c r="C61" s="51"/>
      <c r="D61" s="51"/>
      <c r="E61" s="318">
        <v>27000</v>
      </c>
      <c r="F61" s="59" t="s">
        <v>8378</v>
      </c>
      <c r="G61" s="55"/>
    </row>
    <row r="62" spans="1:7">
      <c r="A62" s="316">
        <v>60</v>
      </c>
      <c r="B62" s="232" t="s">
        <v>3318</v>
      </c>
      <c r="C62" s="51"/>
      <c r="D62" s="51"/>
      <c r="E62" s="318">
        <v>30000</v>
      </c>
      <c r="F62" s="59" t="s">
        <v>8379</v>
      </c>
      <c r="G62" s="55"/>
    </row>
    <row r="63" spans="1:7">
      <c r="A63" s="316">
        <v>61</v>
      </c>
      <c r="B63" s="232" t="s">
        <v>3371</v>
      </c>
      <c r="C63" s="51"/>
      <c r="D63" s="51"/>
      <c r="E63" s="318">
        <v>88000</v>
      </c>
      <c r="F63" s="59" t="s">
        <v>8380</v>
      </c>
      <c r="G63" s="55"/>
    </row>
    <row r="64" spans="1:7">
      <c r="A64" s="316">
        <v>62</v>
      </c>
      <c r="B64" s="232" t="s">
        <v>3319</v>
      </c>
      <c r="C64" s="51"/>
      <c r="D64" s="51"/>
      <c r="E64" s="318">
        <v>132000</v>
      </c>
      <c r="F64" s="59" t="s">
        <v>8381</v>
      </c>
      <c r="G64" s="55"/>
    </row>
    <row r="65" spans="1:7">
      <c r="A65" s="316">
        <v>63</v>
      </c>
      <c r="B65" s="232" t="s">
        <v>3372</v>
      </c>
      <c r="C65" s="51"/>
      <c r="D65" s="51"/>
      <c r="E65" s="318">
        <v>90000</v>
      </c>
      <c r="F65" s="59" t="s">
        <v>8382</v>
      </c>
      <c r="G65" s="55"/>
    </row>
    <row r="66" spans="1:7">
      <c r="A66" s="316">
        <v>64</v>
      </c>
      <c r="B66" s="232" t="s">
        <v>3373</v>
      </c>
      <c r="C66" s="51"/>
      <c r="D66" s="51"/>
      <c r="E66" s="318">
        <v>180000</v>
      </c>
      <c r="F66" s="59" t="s">
        <v>8383</v>
      </c>
      <c r="G66" s="55"/>
    </row>
    <row r="67" spans="1:7">
      <c r="A67" s="316">
        <v>65</v>
      </c>
      <c r="B67" s="232" t="s">
        <v>3373</v>
      </c>
      <c r="C67" s="51"/>
      <c r="D67" s="51"/>
      <c r="E67" s="318">
        <v>27000</v>
      </c>
      <c r="F67" s="59" t="s">
        <v>8383</v>
      </c>
      <c r="G67" s="55"/>
    </row>
    <row r="68" spans="1:7">
      <c r="A68" s="316">
        <v>66</v>
      </c>
      <c r="B68" s="232" t="s">
        <v>3320</v>
      </c>
      <c r="C68" s="51"/>
      <c r="D68" s="51"/>
      <c r="E68" s="318">
        <v>15000</v>
      </c>
      <c r="F68" s="59" t="s">
        <v>8384</v>
      </c>
      <c r="G68" s="55"/>
    </row>
    <row r="69" spans="1:7">
      <c r="A69" s="316">
        <v>67</v>
      </c>
      <c r="B69" s="232" t="s">
        <v>2277</v>
      </c>
      <c r="C69" s="51"/>
      <c r="D69" s="51"/>
      <c r="E69" s="318">
        <v>30000</v>
      </c>
      <c r="F69" s="59" t="s">
        <v>8385</v>
      </c>
      <c r="G69" s="55"/>
    </row>
    <row r="70" spans="1:7">
      <c r="A70" s="316">
        <v>68</v>
      </c>
      <c r="B70" s="232" t="s">
        <v>3374</v>
      </c>
      <c r="C70" s="51"/>
      <c r="D70" s="51"/>
      <c r="E70" s="318">
        <v>88000</v>
      </c>
      <c r="F70" s="59" t="s">
        <v>8386</v>
      </c>
      <c r="G70" s="55"/>
    </row>
    <row r="71" spans="1:7" ht="28.5">
      <c r="A71" s="316">
        <v>69</v>
      </c>
      <c r="B71" s="232" t="s">
        <v>2711</v>
      </c>
      <c r="C71" s="51"/>
      <c r="D71" s="51"/>
      <c r="E71" s="318">
        <v>900000</v>
      </c>
      <c r="F71" s="59" t="s">
        <v>8387</v>
      </c>
      <c r="G71" s="63" t="s">
        <v>3913</v>
      </c>
    </row>
    <row r="72" spans="1:7">
      <c r="A72" s="316">
        <v>70</v>
      </c>
      <c r="B72" s="232" t="s">
        <v>3168</v>
      </c>
      <c r="C72" s="51"/>
      <c r="D72" s="51"/>
      <c r="E72" s="318">
        <v>30000</v>
      </c>
      <c r="F72" s="59" t="s">
        <v>8388</v>
      </c>
      <c r="G72" s="55"/>
    </row>
    <row r="73" spans="1:7">
      <c r="A73" s="316">
        <v>71</v>
      </c>
      <c r="B73" s="232" t="s">
        <v>3375</v>
      </c>
      <c r="C73" s="51"/>
      <c r="D73" s="51"/>
      <c r="E73" s="318">
        <v>132000</v>
      </c>
      <c r="F73" s="59" t="s">
        <v>8389</v>
      </c>
      <c r="G73" s="55"/>
    </row>
    <row r="74" spans="1:7">
      <c r="A74" s="316">
        <v>72</v>
      </c>
      <c r="B74" s="232" t="s">
        <v>2284</v>
      </c>
      <c r="C74" s="51"/>
      <c r="D74" s="51"/>
      <c r="E74" s="318">
        <v>90000</v>
      </c>
      <c r="F74" s="59" t="s">
        <v>8390</v>
      </c>
      <c r="G74" s="55"/>
    </row>
    <row r="75" spans="1:7">
      <c r="A75" s="316">
        <v>73</v>
      </c>
      <c r="B75" s="63" t="s">
        <v>3376</v>
      </c>
      <c r="C75" s="51"/>
      <c r="D75" s="51"/>
      <c r="E75" s="318">
        <v>180000</v>
      </c>
      <c r="F75" s="59" t="s">
        <v>8391</v>
      </c>
      <c r="G75" s="55"/>
    </row>
    <row r="76" spans="1:7">
      <c r="A76" s="316">
        <v>74</v>
      </c>
      <c r="B76" s="232" t="s">
        <v>2286</v>
      </c>
      <c r="C76" s="51"/>
      <c r="D76" s="51"/>
      <c r="E76" s="318">
        <v>27000</v>
      </c>
      <c r="F76" s="59" t="s">
        <v>8391</v>
      </c>
      <c r="G76" s="55"/>
    </row>
    <row r="77" spans="1:7">
      <c r="A77" s="316">
        <v>75</v>
      </c>
      <c r="B77" s="232" t="s">
        <v>2286</v>
      </c>
      <c r="C77" s="51"/>
      <c r="D77" s="51"/>
      <c r="E77" s="318">
        <v>45000</v>
      </c>
      <c r="F77" s="59" t="s">
        <v>8391</v>
      </c>
      <c r="G77" s="55"/>
    </row>
    <row r="78" spans="1:7">
      <c r="A78" s="316">
        <v>76</v>
      </c>
      <c r="B78" s="232" t="s">
        <v>2289</v>
      </c>
      <c r="C78" s="51"/>
      <c r="D78" s="51"/>
      <c r="E78" s="318">
        <v>30000</v>
      </c>
      <c r="F78" s="59" t="s">
        <v>8392</v>
      </c>
      <c r="G78" s="55"/>
    </row>
    <row r="79" spans="1:7">
      <c r="A79" s="316">
        <v>77</v>
      </c>
      <c r="B79" s="232" t="s">
        <v>2291</v>
      </c>
      <c r="C79" s="51"/>
      <c r="D79" s="51"/>
      <c r="E79" s="318">
        <v>88000</v>
      </c>
      <c r="F79" s="59" t="s">
        <v>8393</v>
      </c>
      <c r="G79" s="55"/>
    </row>
    <row r="80" spans="1:7">
      <c r="A80" s="316">
        <v>78</v>
      </c>
      <c r="B80" s="232" t="s">
        <v>3377</v>
      </c>
      <c r="C80" s="51"/>
      <c r="D80" s="51"/>
      <c r="E80" s="318">
        <v>30000</v>
      </c>
      <c r="F80" s="59" t="s">
        <v>8394</v>
      </c>
      <c r="G80" s="55"/>
    </row>
    <row r="81" spans="1:7">
      <c r="A81" s="316">
        <v>79</v>
      </c>
      <c r="B81" s="232" t="s">
        <v>3378</v>
      </c>
      <c r="C81" s="51"/>
      <c r="D81" s="51"/>
      <c r="E81" s="318">
        <v>132000</v>
      </c>
      <c r="F81" s="59" t="s">
        <v>8395</v>
      </c>
      <c r="G81" s="55"/>
    </row>
    <row r="82" spans="1:7">
      <c r="A82" s="316">
        <v>80</v>
      </c>
      <c r="B82" s="232" t="s">
        <v>3379</v>
      </c>
      <c r="C82" s="51"/>
      <c r="D82" s="51"/>
      <c r="E82" s="318">
        <v>90000</v>
      </c>
      <c r="F82" s="59" t="s">
        <v>8396</v>
      </c>
      <c r="G82" s="55"/>
    </row>
    <row r="83" spans="1:7">
      <c r="A83" s="316">
        <v>81</v>
      </c>
      <c r="B83" s="232" t="s">
        <v>2298</v>
      </c>
      <c r="C83" s="51"/>
      <c r="D83" s="51"/>
      <c r="E83" s="318">
        <v>207000</v>
      </c>
      <c r="F83" s="59" t="s">
        <v>8397</v>
      </c>
      <c r="G83" s="55"/>
    </row>
    <row r="84" spans="1:7" ht="28.5">
      <c r="A84" s="316">
        <v>82</v>
      </c>
      <c r="B84" s="232" t="s">
        <v>2299</v>
      </c>
      <c r="C84" s="51"/>
      <c r="D84" s="51"/>
      <c r="E84" s="318">
        <v>1000000</v>
      </c>
      <c r="F84" s="59" t="s">
        <v>8398</v>
      </c>
      <c r="G84" s="63" t="s">
        <v>3914</v>
      </c>
    </row>
    <row r="85" spans="1:7">
      <c r="A85" s="316">
        <v>83</v>
      </c>
      <c r="B85" s="232" t="s">
        <v>2301</v>
      </c>
      <c r="C85" s="51"/>
      <c r="D85" s="51"/>
      <c r="E85" s="318">
        <v>30000</v>
      </c>
      <c r="F85" s="59" t="s">
        <v>8399</v>
      </c>
      <c r="G85" s="55"/>
    </row>
    <row r="86" spans="1:7">
      <c r="A86" s="316">
        <v>84</v>
      </c>
      <c r="B86" s="232" t="s">
        <v>2304</v>
      </c>
      <c r="C86" s="51"/>
      <c r="D86" s="51"/>
      <c r="E86" s="318">
        <v>88000</v>
      </c>
      <c r="F86" s="59" t="s">
        <v>8400</v>
      </c>
      <c r="G86" s="55"/>
    </row>
    <row r="87" spans="1:7">
      <c r="A87" s="316">
        <v>85</v>
      </c>
      <c r="B87" s="232" t="s">
        <v>3324</v>
      </c>
      <c r="C87" s="51"/>
      <c r="D87" s="51"/>
      <c r="E87" s="318">
        <v>30000</v>
      </c>
      <c r="F87" s="59" t="s">
        <v>8401</v>
      </c>
      <c r="G87" s="55"/>
    </row>
    <row r="88" spans="1:7">
      <c r="A88" s="316">
        <v>86</v>
      </c>
      <c r="B88" s="232" t="s">
        <v>3380</v>
      </c>
      <c r="C88" s="51"/>
      <c r="D88" s="51"/>
      <c r="E88" s="318">
        <v>132000</v>
      </c>
      <c r="F88" s="59" t="s">
        <v>8402</v>
      </c>
      <c r="G88" s="55"/>
    </row>
    <row r="89" spans="1:7">
      <c r="A89" s="316">
        <v>87</v>
      </c>
      <c r="B89" s="232" t="s">
        <v>2310</v>
      </c>
      <c r="C89" s="51"/>
      <c r="D89" s="51"/>
      <c r="E89" s="318">
        <v>90000</v>
      </c>
      <c r="F89" s="59" t="s">
        <v>8403</v>
      </c>
      <c r="G89" s="55"/>
    </row>
    <row r="90" spans="1:7">
      <c r="A90" s="316">
        <v>88</v>
      </c>
      <c r="B90" s="232" t="s">
        <v>3381</v>
      </c>
      <c r="C90" s="51"/>
      <c r="D90" s="51"/>
      <c r="E90" s="318">
        <v>207000</v>
      </c>
      <c r="F90" s="59" t="s">
        <v>8404</v>
      </c>
      <c r="G90" s="55"/>
    </row>
    <row r="91" spans="1:7">
      <c r="A91" s="316">
        <v>89</v>
      </c>
      <c r="B91" s="232" t="s">
        <v>2315</v>
      </c>
      <c r="C91" s="51"/>
      <c r="D91" s="51"/>
      <c r="E91" s="318">
        <v>30000</v>
      </c>
      <c r="F91" s="59" t="s">
        <v>8405</v>
      </c>
      <c r="G91" s="55"/>
    </row>
    <row r="92" spans="1:7">
      <c r="A92" s="316">
        <v>90</v>
      </c>
      <c r="B92" s="232" t="s">
        <v>3382</v>
      </c>
      <c r="C92" s="51"/>
      <c r="D92" s="51"/>
      <c r="E92" s="318">
        <v>88000</v>
      </c>
      <c r="F92" s="59" t="s">
        <v>8406</v>
      </c>
      <c r="G92" s="55"/>
    </row>
    <row r="93" spans="1:7">
      <c r="A93" s="316">
        <v>91</v>
      </c>
      <c r="B93" s="232" t="s">
        <v>2319</v>
      </c>
      <c r="C93" s="51"/>
      <c r="D93" s="51"/>
      <c r="E93" s="318">
        <v>30000</v>
      </c>
      <c r="F93" s="59" t="s">
        <v>8314</v>
      </c>
      <c r="G93" s="55"/>
    </row>
    <row r="94" spans="1:7">
      <c r="A94" s="316">
        <v>92</v>
      </c>
      <c r="B94" s="232" t="s">
        <v>2321</v>
      </c>
      <c r="C94" s="51"/>
      <c r="D94" s="51"/>
      <c r="E94" s="318">
        <v>132000</v>
      </c>
      <c r="F94" s="59" t="s">
        <v>8407</v>
      </c>
      <c r="G94" s="55"/>
    </row>
    <row r="95" spans="1:7">
      <c r="A95" s="316">
        <v>93</v>
      </c>
      <c r="B95" s="232" t="s">
        <v>2323</v>
      </c>
      <c r="C95" s="51"/>
      <c r="D95" s="51"/>
      <c r="E95" s="318">
        <v>90000</v>
      </c>
      <c r="F95" s="59" t="s">
        <v>8408</v>
      </c>
      <c r="G95" s="55"/>
    </row>
    <row r="96" spans="1:7">
      <c r="A96" s="316">
        <v>94</v>
      </c>
      <c r="B96" s="232" t="s">
        <v>3383</v>
      </c>
      <c r="C96" s="51"/>
      <c r="D96" s="51"/>
      <c r="E96" s="318">
        <v>207000</v>
      </c>
      <c r="F96" s="59" t="s">
        <v>8409</v>
      </c>
      <c r="G96" s="55"/>
    </row>
    <row r="97" spans="1:7">
      <c r="A97" s="316">
        <v>95</v>
      </c>
      <c r="B97" s="232" t="s">
        <v>3384</v>
      </c>
      <c r="C97" s="51"/>
      <c r="D97" s="51"/>
      <c r="E97" s="318">
        <v>30000</v>
      </c>
      <c r="F97" s="59" t="s">
        <v>8410</v>
      </c>
      <c r="G97" s="55"/>
    </row>
    <row r="98" spans="1:7">
      <c r="A98" s="316">
        <v>96</v>
      </c>
      <c r="B98" s="232" t="s">
        <v>731</v>
      </c>
      <c r="C98" s="51"/>
      <c r="D98" s="51"/>
      <c r="E98" s="318">
        <v>88000</v>
      </c>
      <c r="F98" s="59" t="s">
        <v>8410</v>
      </c>
      <c r="G98" s="55"/>
    </row>
    <row r="99" spans="1:7">
      <c r="A99" s="316">
        <v>97</v>
      </c>
      <c r="B99" s="232" t="s">
        <v>3385</v>
      </c>
      <c r="C99" s="51"/>
      <c r="D99" s="51"/>
      <c r="E99" s="318">
        <v>30000</v>
      </c>
      <c r="F99" s="59" t="s">
        <v>8316</v>
      </c>
      <c r="G99" s="55"/>
    </row>
    <row r="100" spans="1:7">
      <c r="A100" s="316">
        <v>98</v>
      </c>
      <c r="B100" s="232" t="s">
        <v>788</v>
      </c>
      <c r="C100" s="51"/>
      <c r="D100" s="51"/>
      <c r="E100" s="318">
        <v>132000</v>
      </c>
      <c r="F100" s="59" t="s">
        <v>8411</v>
      </c>
      <c r="G100" s="55"/>
    </row>
    <row r="101" spans="1:7">
      <c r="A101" s="316">
        <v>99</v>
      </c>
      <c r="B101" s="232" t="s">
        <v>2339</v>
      </c>
      <c r="C101" s="51"/>
      <c r="D101" s="51"/>
      <c r="E101" s="318">
        <v>90000</v>
      </c>
      <c r="F101" s="59" t="s">
        <v>8412</v>
      </c>
      <c r="G101" s="55"/>
    </row>
    <row r="102" spans="1:7">
      <c r="A102" s="316">
        <v>100</v>
      </c>
      <c r="B102" s="232" t="s">
        <v>3327</v>
      </c>
      <c r="C102" s="51"/>
      <c r="D102" s="51"/>
      <c r="E102" s="318">
        <v>207000</v>
      </c>
      <c r="F102" s="59" t="s">
        <v>8413</v>
      </c>
      <c r="G102" s="55"/>
    </row>
    <row r="103" spans="1:7">
      <c r="A103" s="316">
        <v>101</v>
      </c>
      <c r="B103" s="232" t="s">
        <v>2345</v>
      </c>
      <c r="C103" s="51"/>
      <c r="D103" s="51"/>
      <c r="E103" s="318">
        <v>30000</v>
      </c>
      <c r="F103" s="59" t="s">
        <v>8414</v>
      </c>
      <c r="G103" s="55"/>
    </row>
    <row r="104" spans="1:7">
      <c r="A104" s="316">
        <v>102</v>
      </c>
      <c r="B104" s="232" t="s">
        <v>733</v>
      </c>
      <c r="C104" s="51"/>
      <c r="D104" s="51"/>
      <c r="E104" s="318">
        <v>88000</v>
      </c>
      <c r="F104" s="59" t="s">
        <v>8415</v>
      </c>
      <c r="G104" s="55"/>
    </row>
    <row r="105" spans="1:7">
      <c r="A105" s="316">
        <v>103</v>
      </c>
      <c r="B105" s="232" t="s">
        <v>3386</v>
      </c>
      <c r="C105" s="51"/>
      <c r="D105" s="51"/>
      <c r="E105" s="318">
        <v>170000</v>
      </c>
      <c r="F105" s="59" t="s">
        <v>8416</v>
      </c>
      <c r="G105" s="55"/>
    </row>
    <row r="106" spans="1:7">
      <c r="A106" s="316">
        <v>104</v>
      </c>
      <c r="B106" s="232" t="s">
        <v>3386</v>
      </c>
      <c r="C106" s="51"/>
      <c r="D106" s="51"/>
      <c r="E106" s="318">
        <v>30000</v>
      </c>
      <c r="F106" s="59" t="s">
        <v>8416</v>
      </c>
      <c r="G106" s="55"/>
    </row>
    <row r="107" spans="1:7">
      <c r="A107" s="316">
        <v>105</v>
      </c>
      <c r="B107" s="232" t="s">
        <v>3386</v>
      </c>
      <c r="C107" s="51"/>
      <c r="D107" s="51"/>
      <c r="E107" s="318">
        <v>80000</v>
      </c>
      <c r="F107" s="59" t="s">
        <v>8416</v>
      </c>
      <c r="G107" s="55"/>
    </row>
    <row r="108" spans="1:7">
      <c r="A108" s="316">
        <v>106</v>
      </c>
      <c r="B108" s="232" t="s">
        <v>3387</v>
      </c>
      <c r="C108" s="51"/>
      <c r="D108" s="51"/>
      <c r="E108" s="318">
        <v>132000</v>
      </c>
      <c r="F108" s="59" t="s">
        <v>8317</v>
      </c>
      <c r="G108" s="55"/>
    </row>
    <row r="109" spans="1:7">
      <c r="A109" s="316">
        <v>107</v>
      </c>
      <c r="B109" s="232" t="s">
        <v>2715</v>
      </c>
      <c r="C109" s="51"/>
      <c r="D109" s="51"/>
      <c r="E109" s="318">
        <v>90000</v>
      </c>
      <c r="F109" s="59" t="s">
        <v>8417</v>
      </c>
      <c r="G109" s="55"/>
    </row>
    <row r="110" spans="1:7">
      <c r="A110" s="316">
        <v>108</v>
      </c>
      <c r="B110" s="232" t="s">
        <v>3170</v>
      </c>
      <c r="C110" s="51"/>
      <c r="D110" s="51"/>
      <c r="E110" s="318">
        <v>207000</v>
      </c>
      <c r="F110" s="59" t="s">
        <v>8318</v>
      </c>
      <c r="G110" s="55"/>
    </row>
    <row r="111" spans="1:7">
      <c r="A111" s="316">
        <v>109</v>
      </c>
      <c r="B111" s="232" t="s">
        <v>3170</v>
      </c>
      <c r="C111" s="51"/>
      <c r="D111" s="51"/>
      <c r="E111" s="318">
        <v>65000</v>
      </c>
      <c r="F111" s="59" t="s">
        <v>8318</v>
      </c>
      <c r="G111" s="55"/>
    </row>
    <row r="112" spans="1:7">
      <c r="A112" s="316">
        <v>110</v>
      </c>
      <c r="B112" s="232" t="s">
        <v>3171</v>
      </c>
      <c r="C112" s="51"/>
      <c r="D112" s="51"/>
      <c r="E112" s="318">
        <v>30000</v>
      </c>
      <c r="F112" s="59" t="s">
        <v>8418</v>
      </c>
      <c r="G112" s="55"/>
    </row>
    <row r="113" spans="1:7">
      <c r="A113" s="316">
        <v>111</v>
      </c>
      <c r="B113" s="232" t="s">
        <v>2362</v>
      </c>
      <c r="C113" s="51"/>
      <c r="D113" s="51"/>
      <c r="E113" s="318">
        <v>88000</v>
      </c>
      <c r="F113" s="59" t="s">
        <v>8319</v>
      </c>
      <c r="G113" s="55"/>
    </row>
    <row r="114" spans="1:7">
      <c r="A114" s="316">
        <v>112</v>
      </c>
      <c r="B114" s="232" t="s">
        <v>2368</v>
      </c>
      <c r="C114" s="51"/>
      <c r="D114" s="51"/>
      <c r="E114" s="318">
        <v>110000</v>
      </c>
      <c r="F114" s="59" t="s">
        <v>8320</v>
      </c>
      <c r="G114" s="55"/>
    </row>
    <row r="115" spans="1:7">
      <c r="A115" s="316">
        <v>113</v>
      </c>
      <c r="B115" s="232" t="s">
        <v>2368</v>
      </c>
      <c r="C115" s="51"/>
      <c r="D115" s="51"/>
      <c r="E115" s="318">
        <v>138000</v>
      </c>
      <c r="F115" s="59" t="s">
        <v>8419</v>
      </c>
      <c r="G115" s="55"/>
    </row>
    <row r="116" spans="1:7">
      <c r="A116" s="316">
        <v>114</v>
      </c>
      <c r="B116" s="232" t="s">
        <v>3172</v>
      </c>
      <c r="C116" s="51"/>
      <c r="D116" s="51"/>
      <c r="E116" s="318">
        <v>90000</v>
      </c>
      <c r="F116" s="59" t="s">
        <v>8322</v>
      </c>
      <c r="G116" s="55"/>
    </row>
    <row r="117" spans="1:7">
      <c r="A117" s="316">
        <v>115</v>
      </c>
      <c r="B117" s="232" t="s">
        <v>2371</v>
      </c>
      <c r="C117" s="51"/>
      <c r="D117" s="51"/>
      <c r="E117" s="318">
        <v>28000</v>
      </c>
      <c r="F117" s="59" t="s">
        <v>8322</v>
      </c>
      <c r="G117" s="55"/>
    </row>
    <row r="118" spans="1:7">
      <c r="A118" s="316">
        <v>116</v>
      </c>
      <c r="B118" s="232" t="s">
        <v>2371</v>
      </c>
      <c r="C118" s="51"/>
      <c r="D118" s="51"/>
      <c r="E118" s="318">
        <v>207000</v>
      </c>
      <c r="F118" s="59" t="s">
        <v>8323</v>
      </c>
      <c r="G118" s="55"/>
    </row>
    <row r="119" spans="1:7">
      <c r="A119" s="316">
        <v>117</v>
      </c>
      <c r="B119" s="232" t="s">
        <v>1564</v>
      </c>
      <c r="C119" s="51"/>
      <c r="D119" s="51"/>
      <c r="E119" s="318">
        <v>60000</v>
      </c>
      <c r="F119" s="59" t="s">
        <v>8323</v>
      </c>
      <c r="G119" s="55"/>
    </row>
    <row r="120" spans="1:7">
      <c r="A120" s="316">
        <v>118</v>
      </c>
      <c r="B120" s="232" t="s">
        <v>737</v>
      </c>
      <c r="C120" s="51"/>
      <c r="D120" s="51"/>
      <c r="E120" s="318">
        <v>88000</v>
      </c>
      <c r="F120" s="59" t="s">
        <v>8324</v>
      </c>
      <c r="G120" s="55"/>
    </row>
    <row r="121" spans="1:7">
      <c r="A121" s="316">
        <v>119</v>
      </c>
      <c r="B121" s="232" t="s">
        <v>2376</v>
      </c>
      <c r="C121" s="51"/>
      <c r="D121" s="51"/>
      <c r="E121" s="318">
        <v>170000</v>
      </c>
      <c r="F121" s="59" t="s">
        <v>8325</v>
      </c>
      <c r="G121" s="55"/>
    </row>
    <row r="122" spans="1:7">
      <c r="A122" s="316">
        <v>120</v>
      </c>
      <c r="B122" s="232" t="s">
        <v>2377</v>
      </c>
      <c r="C122" s="51"/>
      <c r="D122" s="51"/>
      <c r="E122" s="318">
        <v>30000</v>
      </c>
      <c r="F122" s="59" t="s">
        <v>8325</v>
      </c>
      <c r="G122" s="55"/>
    </row>
    <row r="123" spans="1:7">
      <c r="A123" s="316">
        <v>121</v>
      </c>
      <c r="B123" s="232" t="s">
        <v>2377</v>
      </c>
      <c r="C123" s="51"/>
      <c r="D123" s="51"/>
      <c r="E123" s="318">
        <v>80000</v>
      </c>
      <c r="F123" s="59" t="s">
        <v>8325</v>
      </c>
      <c r="G123" s="55"/>
    </row>
    <row r="124" spans="1:7">
      <c r="A124" s="316">
        <v>122</v>
      </c>
      <c r="B124" s="232" t="s">
        <v>3388</v>
      </c>
      <c r="C124" s="51"/>
      <c r="D124" s="51"/>
      <c r="E124" s="318">
        <v>138000</v>
      </c>
      <c r="F124" s="59" t="s">
        <v>8420</v>
      </c>
      <c r="G124" s="55"/>
    </row>
    <row r="125" spans="1:7">
      <c r="A125" s="316">
        <v>123</v>
      </c>
      <c r="B125" s="232" t="s">
        <v>789</v>
      </c>
      <c r="C125" s="51"/>
      <c r="D125" s="51"/>
      <c r="E125" s="318">
        <v>70000</v>
      </c>
      <c r="F125" s="59" t="s">
        <v>8421</v>
      </c>
      <c r="G125" s="55"/>
    </row>
    <row r="126" spans="1:7">
      <c r="A126" s="316">
        <v>124</v>
      </c>
      <c r="B126" s="232" t="s">
        <v>2380</v>
      </c>
      <c r="C126" s="51"/>
      <c r="D126" s="51"/>
      <c r="E126" s="318">
        <v>60000</v>
      </c>
      <c r="F126" s="59" t="s">
        <v>8422</v>
      </c>
      <c r="G126" s="55"/>
    </row>
    <row r="127" spans="1:7">
      <c r="A127" s="316">
        <v>125</v>
      </c>
      <c r="B127" s="232" t="s">
        <v>2382</v>
      </c>
      <c r="C127" s="51"/>
      <c r="D127" s="51"/>
      <c r="E127" s="318">
        <v>90000</v>
      </c>
      <c r="F127" s="59" t="s">
        <v>8422</v>
      </c>
      <c r="G127" s="55"/>
    </row>
    <row r="128" spans="1:7">
      <c r="A128" s="316">
        <v>126</v>
      </c>
      <c r="B128" s="232" t="s">
        <v>2382</v>
      </c>
      <c r="C128" s="51"/>
      <c r="D128" s="51"/>
      <c r="E128" s="318">
        <v>58000</v>
      </c>
      <c r="F128" s="59" t="s">
        <v>8423</v>
      </c>
      <c r="G128" s="55"/>
    </row>
    <row r="129" spans="1:7">
      <c r="A129" s="316">
        <v>127</v>
      </c>
      <c r="B129" s="232" t="s">
        <v>2383</v>
      </c>
      <c r="C129" s="51"/>
      <c r="D129" s="51"/>
      <c r="E129" s="318">
        <v>207000</v>
      </c>
      <c r="F129" s="59" t="s">
        <v>8423</v>
      </c>
      <c r="G129" s="55"/>
    </row>
    <row r="130" spans="1:7">
      <c r="A130" s="316">
        <v>128</v>
      </c>
      <c r="B130" s="232" t="s">
        <v>3389</v>
      </c>
      <c r="C130" s="51"/>
      <c r="D130" s="51"/>
      <c r="E130" s="318">
        <v>65000</v>
      </c>
      <c r="F130" s="59" t="s">
        <v>8423</v>
      </c>
      <c r="G130" s="55"/>
    </row>
    <row r="131" spans="1:7">
      <c r="A131" s="316">
        <v>129</v>
      </c>
      <c r="B131" s="232" t="s">
        <v>2386</v>
      </c>
      <c r="C131" s="51"/>
      <c r="D131" s="51"/>
      <c r="E131" s="318">
        <v>30000</v>
      </c>
      <c r="F131" s="59" t="s">
        <v>8424</v>
      </c>
      <c r="G131" s="55"/>
    </row>
    <row r="132" spans="1:7">
      <c r="A132" s="316">
        <v>130</v>
      </c>
      <c r="B132" s="232" t="s">
        <v>790</v>
      </c>
      <c r="C132" s="51"/>
      <c r="D132" s="51"/>
      <c r="E132" s="318">
        <v>128000</v>
      </c>
      <c r="F132" s="59" t="s">
        <v>8425</v>
      </c>
      <c r="G132" s="55"/>
    </row>
    <row r="133" spans="1:7">
      <c r="A133" s="316">
        <v>131</v>
      </c>
      <c r="B133" s="232" t="s">
        <v>2391</v>
      </c>
      <c r="C133" s="51"/>
      <c r="D133" s="51"/>
      <c r="E133" s="318">
        <v>70000</v>
      </c>
      <c r="F133" s="59" t="s">
        <v>8426</v>
      </c>
      <c r="G133" s="55"/>
    </row>
    <row r="134" spans="1:7">
      <c r="A134" s="316">
        <v>132</v>
      </c>
      <c r="B134" s="232" t="s">
        <v>3390</v>
      </c>
      <c r="C134" s="51"/>
      <c r="D134" s="51"/>
      <c r="E134" s="318">
        <v>138000</v>
      </c>
      <c r="F134" s="59" t="s">
        <v>8427</v>
      </c>
      <c r="G134" s="55"/>
    </row>
    <row r="135" spans="1:7">
      <c r="A135" s="316">
        <v>133</v>
      </c>
      <c r="B135" s="232" t="s">
        <v>3391</v>
      </c>
      <c r="C135" s="51"/>
      <c r="D135" s="51"/>
      <c r="E135" s="318">
        <v>52000</v>
      </c>
      <c r="F135" s="59" t="s">
        <v>8427</v>
      </c>
      <c r="G135" s="55"/>
    </row>
    <row r="136" spans="1:7">
      <c r="A136" s="316">
        <v>134</v>
      </c>
      <c r="B136" s="232" t="s">
        <v>2394</v>
      </c>
      <c r="C136" s="51"/>
      <c r="D136" s="51"/>
      <c r="E136" s="318">
        <v>70000</v>
      </c>
      <c r="F136" s="59" t="s">
        <v>8427</v>
      </c>
      <c r="G136" s="55"/>
    </row>
    <row r="137" spans="1:7">
      <c r="A137" s="316">
        <v>135</v>
      </c>
      <c r="B137" s="232" t="s">
        <v>2718</v>
      </c>
      <c r="C137" s="51"/>
      <c r="D137" s="51"/>
      <c r="E137" s="318">
        <v>90000</v>
      </c>
      <c r="F137" s="59" t="s">
        <v>8428</v>
      </c>
      <c r="G137" s="55"/>
    </row>
    <row r="138" spans="1:7">
      <c r="A138" s="316">
        <v>136</v>
      </c>
      <c r="B138" s="232" t="s">
        <v>3174</v>
      </c>
      <c r="C138" s="51"/>
      <c r="D138" s="51"/>
      <c r="E138" s="318">
        <v>30000</v>
      </c>
      <c r="F138" s="59" t="s">
        <v>8429</v>
      </c>
      <c r="G138" s="55"/>
    </row>
    <row r="139" spans="1:7">
      <c r="A139" s="316">
        <v>137</v>
      </c>
      <c r="B139" s="232" t="s">
        <v>2395</v>
      </c>
      <c r="C139" s="51"/>
      <c r="D139" s="51"/>
      <c r="E139" s="318">
        <v>207000</v>
      </c>
      <c r="F139" s="59" t="s">
        <v>8430</v>
      </c>
      <c r="G139" s="55"/>
    </row>
    <row r="140" spans="1:7">
      <c r="A140" s="316">
        <v>138</v>
      </c>
      <c r="B140" s="232" t="s">
        <v>2395</v>
      </c>
      <c r="C140" s="51"/>
      <c r="D140" s="51"/>
      <c r="E140" s="318">
        <v>60000</v>
      </c>
      <c r="F140" s="59" t="s">
        <v>8430</v>
      </c>
      <c r="G140" s="55"/>
    </row>
    <row r="141" spans="1:7">
      <c r="A141" s="316">
        <v>139</v>
      </c>
      <c r="B141" s="232" t="s">
        <v>2399</v>
      </c>
      <c r="C141" s="51"/>
      <c r="D141" s="51"/>
      <c r="E141" s="318">
        <v>30000</v>
      </c>
      <c r="F141" s="59" t="s">
        <v>8431</v>
      </c>
      <c r="G141" s="55"/>
    </row>
    <row r="142" spans="1:7">
      <c r="A142" s="316">
        <v>140</v>
      </c>
      <c r="B142" s="232" t="s">
        <v>2401</v>
      </c>
      <c r="C142" s="51"/>
      <c r="D142" s="51"/>
      <c r="E142" s="318">
        <v>40000</v>
      </c>
      <c r="F142" s="59" t="s">
        <v>8432</v>
      </c>
      <c r="G142" s="55"/>
    </row>
    <row r="143" spans="1:7">
      <c r="A143" s="316">
        <v>141</v>
      </c>
      <c r="B143" s="232" t="s">
        <v>2401</v>
      </c>
      <c r="C143" s="51"/>
      <c r="D143" s="51"/>
      <c r="E143" s="318">
        <v>88000</v>
      </c>
      <c r="F143" s="59" t="s">
        <v>8432</v>
      </c>
      <c r="G143" s="55"/>
    </row>
    <row r="144" spans="1:7">
      <c r="A144" s="316">
        <v>142</v>
      </c>
      <c r="B144" s="232" t="s">
        <v>2401</v>
      </c>
      <c r="C144" s="51"/>
      <c r="D144" s="51"/>
      <c r="E144" s="318">
        <v>50000</v>
      </c>
      <c r="F144" s="59" t="s">
        <v>8433</v>
      </c>
      <c r="G144" s="55"/>
    </row>
    <row r="145" spans="1:7">
      <c r="A145" s="316">
        <v>143</v>
      </c>
      <c r="B145" s="232" t="s">
        <v>2406</v>
      </c>
      <c r="C145" s="51"/>
      <c r="D145" s="51"/>
      <c r="E145" s="318">
        <v>45000</v>
      </c>
      <c r="F145" s="59" t="s">
        <v>8434</v>
      </c>
      <c r="G145" s="55"/>
    </row>
    <row r="146" spans="1:7">
      <c r="A146" s="316">
        <v>144</v>
      </c>
      <c r="B146" s="232" t="s">
        <v>3175</v>
      </c>
      <c r="C146" s="51"/>
      <c r="D146" s="51"/>
      <c r="E146" s="318">
        <v>60000</v>
      </c>
      <c r="F146" s="59" t="s">
        <v>8435</v>
      </c>
      <c r="G146" s="55"/>
    </row>
    <row r="147" spans="1:7">
      <c r="A147" s="316">
        <v>145</v>
      </c>
      <c r="B147" s="232" t="s">
        <v>826</v>
      </c>
      <c r="C147" s="51"/>
      <c r="D147" s="51"/>
      <c r="E147" s="318">
        <v>30000</v>
      </c>
      <c r="F147" s="59" t="s">
        <v>8436</v>
      </c>
      <c r="G147" s="55"/>
    </row>
    <row r="148" spans="1:7">
      <c r="A148" s="316">
        <v>146</v>
      </c>
      <c r="B148" s="232" t="s">
        <v>747</v>
      </c>
      <c r="C148" s="51"/>
      <c r="D148" s="51"/>
      <c r="E148" s="318">
        <v>78000</v>
      </c>
      <c r="F148" s="59" t="s">
        <v>8437</v>
      </c>
      <c r="G148" s="55"/>
    </row>
    <row r="149" spans="1:7">
      <c r="A149" s="316">
        <v>147</v>
      </c>
      <c r="B149" s="232" t="s">
        <v>827</v>
      </c>
      <c r="C149" s="51"/>
      <c r="D149" s="51"/>
      <c r="E149" s="318">
        <v>6000</v>
      </c>
      <c r="F149" s="59" t="s">
        <v>8438</v>
      </c>
      <c r="G149" s="55"/>
    </row>
    <row r="150" spans="1:7">
      <c r="A150" s="316">
        <v>148</v>
      </c>
      <c r="B150" s="232" t="s">
        <v>2421</v>
      </c>
      <c r="C150" s="51"/>
      <c r="D150" s="51"/>
      <c r="E150" s="318">
        <v>60000</v>
      </c>
      <c r="F150" s="59" t="s">
        <v>8438</v>
      </c>
      <c r="G150" s="55"/>
    </row>
    <row r="151" spans="1:7">
      <c r="A151" s="316">
        <v>149</v>
      </c>
      <c r="B151" s="232" t="s">
        <v>2422</v>
      </c>
      <c r="C151" s="51"/>
      <c r="D151" s="51"/>
      <c r="E151" s="318">
        <v>138000</v>
      </c>
      <c r="F151" s="59" t="s">
        <v>8439</v>
      </c>
      <c r="G151" s="55"/>
    </row>
    <row r="152" spans="1:7">
      <c r="A152" s="316">
        <v>150</v>
      </c>
      <c r="B152" s="232" t="s">
        <v>3329</v>
      </c>
      <c r="C152" s="51"/>
      <c r="D152" s="51"/>
      <c r="E152" s="318">
        <v>21000</v>
      </c>
      <c r="F152" s="59" t="s">
        <v>8440</v>
      </c>
      <c r="G152" s="55"/>
    </row>
    <row r="153" spans="1:7">
      <c r="A153" s="316">
        <v>151</v>
      </c>
      <c r="B153" s="232" t="s">
        <v>2426</v>
      </c>
      <c r="C153" s="51"/>
      <c r="D153" s="51"/>
      <c r="E153" s="318">
        <v>18000</v>
      </c>
      <c r="F153" s="59" t="s">
        <v>8441</v>
      </c>
      <c r="G153" s="55"/>
    </row>
    <row r="154" spans="1:7">
      <c r="A154" s="316">
        <v>152</v>
      </c>
      <c r="B154" s="232" t="s">
        <v>2427</v>
      </c>
      <c r="C154" s="51"/>
      <c r="D154" s="51"/>
      <c r="E154" s="318">
        <v>18000</v>
      </c>
      <c r="F154" s="59" t="s">
        <v>8442</v>
      </c>
      <c r="G154" s="55"/>
    </row>
    <row r="155" spans="1:7">
      <c r="A155" s="316">
        <v>153</v>
      </c>
      <c r="B155" s="232" t="s">
        <v>835</v>
      </c>
      <c r="C155" s="51"/>
      <c r="D155" s="51"/>
      <c r="E155" s="318">
        <v>30000</v>
      </c>
      <c r="F155" s="59" t="s">
        <v>8443</v>
      </c>
      <c r="G155" s="55"/>
    </row>
    <row r="156" spans="1:7">
      <c r="A156" s="316">
        <v>154</v>
      </c>
      <c r="B156" s="232" t="s">
        <v>2433</v>
      </c>
      <c r="C156" s="51"/>
      <c r="D156" s="51"/>
      <c r="E156" s="318">
        <v>78000</v>
      </c>
      <c r="F156" s="59" t="s">
        <v>8444</v>
      </c>
      <c r="G156" s="55"/>
    </row>
    <row r="157" spans="1:7">
      <c r="A157" s="316">
        <v>155</v>
      </c>
      <c r="B157" s="232" t="s">
        <v>836</v>
      </c>
      <c r="C157" s="51"/>
      <c r="D157" s="51"/>
      <c r="E157" s="318">
        <v>6000</v>
      </c>
      <c r="F157" s="59" t="s">
        <v>8445</v>
      </c>
      <c r="G157" s="55"/>
    </row>
    <row r="158" spans="1:7">
      <c r="A158" s="316">
        <v>156</v>
      </c>
      <c r="B158" s="232" t="s">
        <v>3331</v>
      </c>
      <c r="C158" s="51"/>
      <c r="D158" s="51"/>
      <c r="E158" s="318">
        <v>30000</v>
      </c>
      <c r="F158" s="59" t="s">
        <v>8445</v>
      </c>
      <c r="G158" s="55"/>
    </row>
    <row r="159" spans="1:7">
      <c r="A159" s="316">
        <v>157</v>
      </c>
      <c r="B159" s="232" t="s">
        <v>2440</v>
      </c>
      <c r="C159" s="51"/>
      <c r="D159" s="51"/>
      <c r="E159" s="318">
        <v>138000</v>
      </c>
      <c r="F159" s="59" t="s">
        <v>8446</v>
      </c>
      <c r="G159" s="55"/>
    </row>
    <row r="160" spans="1:7">
      <c r="A160" s="316">
        <v>158</v>
      </c>
      <c r="B160" s="232" t="s">
        <v>755</v>
      </c>
      <c r="C160" s="51"/>
      <c r="D160" s="51"/>
      <c r="E160" s="318">
        <v>6000</v>
      </c>
      <c r="F160" s="59" t="s">
        <v>8446</v>
      </c>
      <c r="G160" s="55"/>
    </row>
    <row r="161" spans="1:7" ht="85.5">
      <c r="A161" s="316">
        <v>159</v>
      </c>
      <c r="B161" s="232" t="s">
        <v>2443</v>
      </c>
      <c r="C161" s="51"/>
      <c r="D161" s="51"/>
      <c r="E161" s="318">
        <v>18000</v>
      </c>
      <c r="F161" s="59" t="s">
        <v>8447</v>
      </c>
      <c r="G161" s="63" t="s">
        <v>8448</v>
      </c>
    </row>
    <row r="162" spans="1:7">
      <c r="A162" s="316">
        <v>160</v>
      </c>
      <c r="B162" s="232" t="s">
        <v>2444</v>
      </c>
      <c r="C162" s="51"/>
      <c r="D162" s="51"/>
      <c r="E162" s="318">
        <v>72000</v>
      </c>
      <c r="F162" s="59" t="s">
        <v>8449</v>
      </c>
      <c r="G162" s="55"/>
    </row>
    <row r="163" spans="1:7">
      <c r="A163" s="316">
        <v>161</v>
      </c>
      <c r="B163" s="232" t="s">
        <v>2446</v>
      </c>
      <c r="C163" s="51"/>
      <c r="D163" s="51"/>
      <c r="E163" s="318">
        <v>9000</v>
      </c>
      <c r="F163" s="59" t="s">
        <v>8450</v>
      </c>
      <c r="G163" s="55"/>
    </row>
    <row r="164" spans="1:7">
      <c r="A164" s="316">
        <v>162</v>
      </c>
      <c r="B164" s="232" t="s">
        <v>829</v>
      </c>
      <c r="C164" s="51"/>
      <c r="D164" s="51"/>
      <c r="E164" s="318">
        <v>30000</v>
      </c>
      <c r="F164" s="59" t="s">
        <v>8451</v>
      </c>
      <c r="G164" s="55"/>
    </row>
    <row r="165" spans="1:7">
      <c r="A165" s="316">
        <v>163</v>
      </c>
      <c r="B165" s="232" t="s">
        <v>757</v>
      </c>
      <c r="C165" s="51"/>
      <c r="D165" s="51"/>
      <c r="E165" s="318">
        <v>84000</v>
      </c>
      <c r="F165" s="59" t="s">
        <v>8452</v>
      </c>
      <c r="G165" s="55"/>
    </row>
    <row r="166" spans="1:7">
      <c r="A166" s="316">
        <v>164</v>
      </c>
      <c r="B166" s="232" t="s">
        <v>2454</v>
      </c>
      <c r="C166" s="51"/>
      <c r="D166" s="51"/>
      <c r="E166" s="318">
        <v>36000</v>
      </c>
      <c r="F166" s="59" t="s">
        <v>8453</v>
      </c>
      <c r="G166" s="55"/>
    </row>
    <row r="167" spans="1:7">
      <c r="A167" s="316">
        <v>165</v>
      </c>
      <c r="B167" s="232" t="s">
        <v>855</v>
      </c>
      <c r="C167" s="51"/>
      <c r="D167" s="51"/>
      <c r="E167" s="318">
        <v>60000</v>
      </c>
      <c r="F167" s="59" t="s">
        <v>8453</v>
      </c>
      <c r="G167" s="55"/>
    </row>
    <row r="168" spans="1:7">
      <c r="A168" s="316">
        <v>166</v>
      </c>
      <c r="B168" s="232" t="s">
        <v>2457</v>
      </c>
      <c r="C168" s="51"/>
      <c r="D168" s="51"/>
      <c r="E168" s="318">
        <v>6000</v>
      </c>
      <c r="F168" s="59" t="s">
        <v>8454</v>
      </c>
      <c r="G168" s="55"/>
    </row>
    <row r="169" spans="1:7">
      <c r="A169" s="316">
        <v>167</v>
      </c>
      <c r="B169" s="232" t="s">
        <v>2723</v>
      </c>
      <c r="C169" s="51"/>
      <c r="D169" s="51"/>
      <c r="E169" s="318">
        <v>21000</v>
      </c>
      <c r="F169" s="59" t="s">
        <v>8455</v>
      </c>
      <c r="G169" s="55"/>
    </row>
    <row r="170" spans="1:7">
      <c r="A170" s="316">
        <v>168</v>
      </c>
      <c r="B170" s="232" t="s">
        <v>2459</v>
      </c>
      <c r="C170" s="51"/>
      <c r="D170" s="51"/>
      <c r="E170" s="318">
        <v>18000</v>
      </c>
      <c r="F170" s="59" t="s">
        <v>8456</v>
      </c>
      <c r="G170" s="55"/>
    </row>
    <row r="171" spans="1:7">
      <c r="A171" s="316">
        <v>169</v>
      </c>
      <c r="B171" s="232" t="s">
        <v>2462</v>
      </c>
      <c r="C171" s="51"/>
      <c r="D171" s="51"/>
      <c r="E171" s="318">
        <v>9000</v>
      </c>
      <c r="F171" s="59" t="s">
        <v>8457</v>
      </c>
      <c r="G171" s="55"/>
    </row>
    <row r="172" spans="1:7">
      <c r="A172" s="316">
        <v>170</v>
      </c>
      <c r="B172" s="232" t="s">
        <v>2463</v>
      </c>
      <c r="C172" s="51"/>
      <c r="D172" s="51"/>
      <c r="E172" s="318">
        <v>15000</v>
      </c>
      <c r="F172" s="59" t="s">
        <v>8458</v>
      </c>
      <c r="G172" s="55"/>
    </row>
    <row r="173" spans="1:7">
      <c r="A173" s="316">
        <v>171</v>
      </c>
      <c r="B173" s="232" t="s">
        <v>839</v>
      </c>
      <c r="C173" s="51"/>
      <c r="D173" s="51"/>
      <c r="E173" s="318">
        <v>30000</v>
      </c>
      <c r="F173" s="59" t="s">
        <v>8459</v>
      </c>
      <c r="G173" s="55"/>
    </row>
    <row r="174" spans="1:7">
      <c r="A174" s="316">
        <v>172</v>
      </c>
      <c r="B174" s="232" t="s">
        <v>763</v>
      </c>
      <c r="C174" s="51"/>
      <c r="D174" s="51"/>
      <c r="E174" s="318">
        <v>54000</v>
      </c>
      <c r="F174" s="59" t="s">
        <v>8460</v>
      </c>
      <c r="G174" s="55"/>
    </row>
    <row r="175" spans="1:7">
      <c r="A175" s="316">
        <v>173</v>
      </c>
      <c r="B175" s="232" t="s">
        <v>831</v>
      </c>
      <c r="C175" s="51"/>
      <c r="D175" s="51"/>
      <c r="E175" s="318">
        <v>138000</v>
      </c>
      <c r="F175" s="59" t="s">
        <v>8461</v>
      </c>
      <c r="G175" s="55"/>
    </row>
    <row r="176" spans="1:7">
      <c r="A176" s="316">
        <v>174</v>
      </c>
      <c r="B176" s="232" t="s">
        <v>2470</v>
      </c>
      <c r="C176" s="51"/>
      <c r="D176" s="51"/>
      <c r="E176" s="318">
        <v>6000</v>
      </c>
      <c r="F176" s="59" t="s">
        <v>8462</v>
      </c>
      <c r="G176" s="55"/>
    </row>
    <row r="177" spans="1:7">
      <c r="A177" s="316">
        <v>175</v>
      </c>
      <c r="B177" s="232" t="s">
        <v>766</v>
      </c>
      <c r="C177" s="51"/>
      <c r="D177" s="51"/>
      <c r="E177" s="318">
        <v>36000</v>
      </c>
      <c r="F177" s="59" t="s">
        <v>8463</v>
      </c>
      <c r="G177" s="55"/>
    </row>
    <row r="178" spans="1:7">
      <c r="A178" s="316">
        <v>176</v>
      </c>
      <c r="B178" s="232" t="s">
        <v>792</v>
      </c>
      <c r="C178" s="51"/>
      <c r="D178" s="51"/>
      <c r="E178" s="318">
        <v>6000</v>
      </c>
      <c r="F178" s="59" t="s">
        <v>8464</v>
      </c>
      <c r="G178" s="55"/>
    </row>
    <row r="179" spans="1:7">
      <c r="A179" s="316">
        <v>177</v>
      </c>
      <c r="B179" s="232" t="s">
        <v>792</v>
      </c>
      <c r="C179" s="51"/>
      <c r="D179" s="51"/>
      <c r="E179" s="318">
        <v>21000</v>
      </c>
      <c r="F179" s="59" t="s">
        <v>8464</v>
      </c>
      <c r="G179" s="55"/>
    </row>
    <row r="180" spans="1:7">
      <c r="A180" s="316">
        <v>178</v>
      </c>
      <c r="B180" s="232" t="s">
        <v>841</v>
      </c>
      <c r="C180" s="51"/>
      <c r="D180" s="51"/>
      <c r="E180" s="318">
        <v>9000</v>
      </c>
      <c r="F180" s="59" t="s">
        <v>8465</v>
      </c>
      <c r="G180" s="55"/>
    </row>
    <row r="181" spans="1:7">
      <c r="A181" s="316">
        <v>179</v>
      </c>
      <c r="B181" s="232" t="s">
        <v>2479</v>
      </c>
      <c r="C181" s="51"/>
      <c r="D181" s="51"/>
      <c r="E181" s="318">
        <v>20000</v>
      </c>
      <c r="F181" s="59" t="s">
        <v>8465</v>
      </c>
      <c r="G181" s="55"/>
    </row>
    <row r="182" spans="1:7">
      <c r="A182" s="316">
        <v>180</v>
      </c>
      <c r="B182" s="232" t="s">
        <v>769</v>
      </c>
      <c r="C182" s="51"/>
      <c r="D182" s="51"/>
      <c r="E182" s="318">
        <v>20000</v>
      </c>
      <c r="F182" s="59" t="s">
        <v>8466</v>
      </c>
      <c r="G182" s="55"/>
    </row>
    <row r="183" spans="1:7">
      <c r="A183" s="316">
        <v>181</v>
      </c>
      <c r="B183" s="232" t="s">
        <v>647</v>
      </c>
      <c r="C183" s="51"/>
      <c r="D183" s="51"/>
      <c r="E183" s="318">
        <v>6000</v>
      </c>
      <c r="F183" s="59" t="s">
        <v>8467</v>
      </c>
      <c r="G183" s="55"/>
    </row>
    <row r="184" spans="1:7">
      <c r="A184" s="316">
        <v>182</v>
      </c>
      <c r="B184" s="232" t="s">
        <v>845</v>
      </c>
      <c r="C184" s="51"/>
      <c r="D184" s="51"/>
      <c r="E184" s="318">
        <v>21000</v>
      </c>
      <c r="F184" s="59" t="s">
        <v>8468</v>
      </c>
      <c r="G184" s="55"/>
    </row>
    <row r="185" spans="1:7">
      <c r="A185" s="316">
        <v>183</v>
      </c>
      <c r="B185" s="232" t="s">
        <v>668</v>
      </c>
      <c r="C185" s="51"/>
      <c r="D185" s="51"/>
      <c r="E185" s="318">
        <v>2000</v>
      </c>
      <c r="F185" s="59" t="s">
        <v>8469</v>
      </c>
      <c r="G185" s="55"/>
    </row>
    <row r="186" spans="1:7">
      <c r="A186" s="316">
        <v>184</v>
      </c>
      <c r="B186" s="232" t="s">
        <v>853</v>
      </c>
      <c r="C186" s="51"/>
      <c r="D186" s="51"/>
      <c r="E186" s="318">
        <v>2000</v>
      </c>
      <c r="F186" s="59" t="s">
        <v>8469</v>
      </c>
      <c r="G186" s="55"/>
    </row>
    <row r="187" spans="1:7" ht="99.75">
      <c r="A187" s="316">
        <v>185</v>
      </c>
      <c r="B187" s="55" t="s">
        <v>418</v>
      </c>
      <c r="C187" s="51"/>
      <c r="D187" s="51"/>
      <c r="E187" s="319">
        <v>5000</v>
      </c>
      <c r="F187" s="59" t="s">
        <v>3709</v>
      </c>
      <c r="G187" s="63" t="s">
        <v>3733</v>
      </c>
    </row>
    <row r="188" spans="1:7">
      <c r="A188" s="316">
        <v>186</v>
      </c>
      <c r="B188" s="55" t="s">
        <v>291</v>
      </c>
      <c r="C188" s="51"/>
      <c r="D188" s="51"/>
      <c r="E188" s="319">
        <v>5000</v>
      </c>
      <c r="F188" s="59" t="s">
        <v>3710</v>
      </c>
      <c r="G188" s="55"/>
    </row>
    <row r="189" spans="1:7" ht="99.75">
      <c r="A189" s="316">
        <v>187</v>
      </c>
      <c r="B189" s="55" t="s">
        <v>432</v>
      </c>
      <c r="C189" s="51"/>
      <c r="D189" s="51"/>
      <c r="E189" s="319">
        <v>5000</v>
      </c>
      <c r="F189" s="59" t="s">
        <v>3711</v>
      </c>
      <c r="G189" s="63" t="s">
        <v>3733</v>
      </c>
    </row>
    <row r="190" spans="1:7">
      <c r="A190" s="316">
        <v>188</v>
      </c>
      <c r="B190" s="55" t="s">
        <v>44</v>
      </c>
      <c r="C190" s="51"/>
      <c r="D190" s="51"/>
      <c r="E190" s="319">
        <v>5000</v>
      </c>
      <c r="F190" s="59" t="s">
        <v>3715</v>
      </c>
      <c r="G190" s="55"/>
    </row>
    <row r="191" spans="1:7">
      <c r="A191" s="316">
        <v>189</v>
      </c>
      <c r="B191" s="55" t="s">
        <v>1282</v>
      </c>
      <c r="C191" s="51"/>
      <c r="D191" s="51"/>
      <c r="E191" s="319">
        <v>5000</v>
      </c>
      <c r="F191" s="59" t="s">
        <v>3716</v>
      </c>
      <c r="G191" s="55"/>
    </row>
    <row r="192" spans="1:7">
      <c r="A192" s="316">
        <v>190</v>
      </c>
      <c r="B192" s="55" t="s">
        <v>473</v>
      </c>
      <c r="C192" s="51"/>
      <c r="D192" s="51"/>
      <c r="E192" s="319">
        <v>5000</v>
      </c>
      <c r="F192" s="59" t="s">
        <v>3717</v>
      </c>
      <c r="G192" s="55"/>
    </row>
    <row r="193" spans="1:7">
      <c r="A193" s="316">
        <v>191</v>
      </c>
      <c r="B193" s="55" t="s">
        <v>1019</v>
      </c>
      <c r="C193" s="51"/>
      <c r="D193" s="51"/>
      <c r="E193" s="319">
        <v>5000</v>
      </c>
      <c r="F193" s="59" t="s">
        <v>3719</v>
      </c>
      <c r="G193" s="55"/>
    </row>
    <row r="194" spans="1:7">
      <c r="A194" s="316">
        <v>192</v>
      </c>
      <c r="B194" s="55" t="s">
        <v>818</v>
      </c>
      <c r="C194" s="51"/>
      <c r="D194" s="51"/>
      <c r="E194" s="319">
        <v>5000</v>
      </c>
      <c r="F194" s="59" t="s">
        <v>3730</v>
      </c>
      <c r="G194" s="55"/>
    </row>
    <row r="195" spans="1:7">
      <c r="A195" s="316">
        <v>193</v>
      </c>
      <c r="B195" s="55" t="s">
        <v>10</v>
      </c>
      <c r="C195" s="51"/>
      <c r="D195" s="51"/>
      <c r="E195" s="319">
        <v>5000</v>
      </c>
      <c r="F195" s="59" t="s">
        <v>3730</v>
      </c>
      <c r="G195" s="55"/>
    </row>
    <row r="196" spans="1:7">
      <c r="A196" s="316">
        <v>194</v>
      </c>
      <c r="B196" s="55" t="s">
        <v>54</v>
      </c>
      <c r="C196" s="51"/>
      <c r="D196" s="51"/>
      <c r="E196" s="319">
        <v>5000</v>
      </c>
      <c r="F196" s="59" t="s">
        <v>3731</v>
      </c>
      <c r="G196" s="55"/>
    </row>
    <row r="197" spans="1:7">
      <c r="A197" s="316">
        <v>195</v>
      </c>
      <c r="B197" s="55" t="s">
        <v>93</v>
      </c>
      <c r="C197" s="51"/>
      <c r="D197" s="51"/>
      <c r="E197" s="319">
        <v>5000</v>
      </c>
      <c r="F197" s="59" t="s">
        <v>3724</v>
      </c>
      <c r="G197" s="55"/>
    </row>
    <row r="198" spans="1:7">
      <c r="A198" s="316">
        <v>196</v>
      </c>
      <c r="B198" s="55" t="s">
        <v>3707</v>
      </c>
      <c r="C198" s="51"/>
      <c r="D198" s="51"/>
      <c r="E198" s="319">
        <v>5000</v>
      </c>
      <c r="F198" s="59" t="s">
        <v>3725</v>
      </c>
      <c r="G198" s="55"/>
    </row>
    <row r="199" spans="1:7">
      <c r="A199" s="316">
        <v>197</v>
      </c>
      <c r="B199" s="55" t="s">
        <v>3708</v>
      </c>
      <c r="C199" s="51"/>
      <c r="D199" s="51"/>
      <c r="E199" s="319">
        <v>5000</v>
      </c>
      <c r="F199" s="59" t="s">
        <v>3727</v>
      </c>
      <c r="G199" s="55"/>
    </row>
    <row r="200" spans="1:7">
      <c r="A200" s="316">
        <v>198</v>
      </c>
      <c r="B200" s="55" t="s">
        <v>1227</v>
      </c>
      <c r="C200" s="51"/>
      <c r="D200" s="51"/>
      <c r="E200" s="319">
        <v>5000</v>
      </c>
      <c r="F200" s="59" t="s">
        <v>3728</v>
      </c>
      <c r="G200" s="55"/>
    </row>
    <row r="201" spans="1:7">
      <c r="A201" s="316">
        <v>199</v>
      </c>
      <c r="B201" s="232" t="s">
        <v>3704</v>
      </c>
      <c r="C201" s="51"/>
      <c r="D201" s="51"/>
      <c r="E201" s="318">
        <v>22429</v>
      </c>
      <c r="F201" s="59" t="s">
        <v>8470</v>
      </c>
      <c r="G201" s="566" t="s">
        <v>8471</v>
      </c>
    </row>
    <row r="202" spans="1:7">
      <c r="A202" s="316">
        <v>200</v>
      </c>
      <c r="B202" s="232" t="s">
        <v>3899</v>
      </c>
      <c r="C202" s="51"/>
      <c r="D202" s="51"/>
      <c r="E202" s="318">
        <v>22429</v>
      </c>
      <c r="F202" s="59" t="s">
        <v>8472</v>
      </c>
      <c r="G202" s="566"/>
    </row>
    <row r="203" spans="1:7" ht="71.25">
      <c r="A203" s="316">
        <v>201</v>
      </c>
      <c r="B203" s="232" t="s">
        <v>3882</v>
      </c>
      <c r="C203" s="51"/>
      <c r="D203" s="51"/>
      <c r="E203" s="318">
        <v>191940</v>
      </c>
      <c r="F203" s="59" t="s">
        <v>8473</v>
      </c>
      <c r="G203" s="143" t="s">
        <v>8474</v>
      </c>
    </row>
    <row r="204" spans="1:7" ht="27" customHeight="1">
      <c r="A204" s="576" t="s">
        <v>3393</v>
      </c>
      <c r="B204" s="576"/>
      <c r="C204" s="576"/>
      <c r="D204" s="576"/>
      <c r="E204" s="321">
        <f>SUM(E3:E203)</f>
        <v>16732798</v>
      </c>
      <c r="F204" s="59"/>
      <c r="G204" s="55"/>
    </row>
    <row r="205" spans="1:7" ht="27" customHeight="1">
      <c r="A205" s="577" t="s">
        <v>2195</v>
      </c>
      <c r="B205" s="577"/>
      <c r="C205" s="577"/>
      <c r="D205" s="577"/>
      <c r="E205" s="321">
        <f>E55+E71+E84+E203</f>
        <v>2591940</v>
      </c>
      <c r="F205" s="212"/>
      <c r="G205" s="36" t="s">
        <v>3898</v>
      </c>
    </row>
    <row r="206" spans="1:7" ht="27" customHeight="1">
      <c r="A206" s="577" t="s">
        <v>2196</v>
      </c>
      <c r="B206" s="577"/>
      <c r="C206" s="577"/>
      <c r="D206" s="577"/>
      <c r="E206" s="321">
        <f>E204-E205</f>
        <v>14140858</v>
      </c>
      <c r="F206" s="212"/>
      <c r="G206" s="36"/>
    </row>
  </sheetData>
  <sortState ref="A1:E36">
    <sortCondition ref="B1:B36"/>
  </sortState>
  <mergeCells count="4">
    <mergeCell ref="G201:G202"/>
    <mergeCell ref="A204:D204"/>
    <mergeCell ref="A205:D205"/>
    <mergeCell ref="A206:D206"/>
  </mergeCells>
  <phoneticPr fontId="2" type="noConversion"/>
  <printOptions horizontalCentered="1"/>
  <pageMargins left="0.70866141732283472" right="0.51181102362204722" top="0.55118110236220474" bottom="0.55118110236220474" header="0.31496062992125984" footer="0.31496062992125984"/>
  <pageSetup paperSize="9" scale="85" fitToHeight="10" orientation="portrait"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35"/>
  <sheetViews>
    <sheetView zoomScale="90" zoomScaleNormal="90" workbookViewId="0">
      <selection activeCell="D4" sqref="D4:E334"/>
    </sheetView>
  </sheetViews>
  <sheetFormatPr defaultColWidth="8.875" defaultRowHeight="14.25"/>
  <cols>
    <col min="1" max="1" width="5.75" style="159" bestFit="1" customWidth="1"/>
    <col min="2" max="2" width="10.875" style="159" customWidth="1"/>
    <col min="3" max="3" width="14.125" style="161" bestFit="1" customWidth="1"/>
    <col min="4" max="4" width="20.5" style="209" bestFit="1" customWidth="1"/>
    <col min="5" max="5" width="18.375" style="209" bestFit="1" customWidth="1"/>
    <col min="6" max="6" width="12.75" style="159" bestFit="1" customWidth="1"/>
    <col min="7" max="7" width="11.375" style="159" bestFit="1" customWidth="1"/>
    <col min="8" max="8" width="8.875" style="159" customWidth="1"/>
    <col min="9" max="9" width="11.75" style="159" customWidth="1"/>
    <col min="10" max="10" width="16.875" style="159" customWidth="1"/>
    <col min="11" max="12" width="8" style="159" customWidth="1"/>
    <col min="13" max="13" width="24.875" style="60" customWidth="1"/>
    <col min="14" max="16384" width="8.875" style="159"/>
  </cols>
  <sheetData>
    <row r="1" spans="1:13" s="295" customFormat="1" ht="19.5">
      <c r="A1" s="293" t="s">
        <v>3947</v>
      </c>
      <c r="C1" s="322"/>
      <c r="G1" s="296"/>
      <c r="I1" s="297"/>
      <c r="J1" s="139"/>
      <c r="K1" s="139"/>
      <c r="L1" s="139"/>
      <c r="M1" s="323"/>
    </row>
    <row r="2" spans="1:13" s="3" customFormat="1">
      <c r="A2" s="547" t="s">
        <v>0</v>
      </c>
      <c r="B2" s="547" t="s">
        <v>1</v>
      </c>
      <c r="C2" s="547" t="s">
        <v>8224</v>
      </c>
      <c r="D2" s="547" t="s">
        <v>3942</v>
      </c>
      <c r="E2" s="547" t="s">
        <v>3502</v>
      </c>
      <c r="F2" s="547" t="s">
        <v>3501</v>
      </c>
      <c r="G2" s="548" t="s">
        <v>8616</v>
      </c>
      <c r="H2" s="547" t="s">
        <v>8617</v>
      </c>
      <c r="I2" s="547" t="s">
        <v>3500</v>
      </c>
      <c r="J2" s="547" t="s">
        <v>3564</v>
      </c>
      <c r="K2" s="547"/>
      <c r="L2" s="547"/>
      <c r="M2" s="547" t="s">
        <v>1953</v>
      </c>
    </row>
    <row r="3" spans="1:13" s="3" customFormat="1" ht="28.5">
      <c r="A3" s="547"/>
      <c r="B3" s="547"/>
      <c r="C3" s="547"/>
      <c r="D3" s="547"/>
      <c r="E3" s="547"/>
      <c r="F3" s="547"/>
      <c r="G3" s="548"/>
      <c r="H3" s="547"/>
      <c r="I3" s="547"/>
      <c r="J3" s="147" t="s">
        <v>3499</v>
      </c>
      <c r="K3" s="547" t="s">
        <v>1977</v>
      </c>
      <c r="L3" s="547"/>
      <c r="M3" s="547"/>
    </row>
    <row r="4" spans="1:13" s="161" customFormat="1" ht="57">
      <c r="A4" s="37">
        <v>1</v>
      </c>
      <c r="B4" s="37" t="s">
        <v>3085</v>
      </c>
      <c r="C4" s="61">
        <v>2910000</v>
      </c>
      <c r="D4" s="36"/>
      <c r="E4" s="51"/>
      <c r="F4" s="324" t="s">
        <v>8337</v>
      </c>
      <c r="G4" s="113">
        <v>3000000</v>
      </c>
      <c r="H4" s="211">
        <f>90000/3000000</f>
        <v>0.03</v>
      </c>
      <c r="I4" s="211" t="s">
        <v>3498</v>
      </c>
      <c r="J4" s="141" t="s">
        <v>3497</v>
      </c>
      <c r="K4" s="237"/>
      <c r="L4" s="237"/>
      <c r="M4" s="140" t="s">
        <v>3575</v>
      </c>
    </row>
    <row r="5" spans="1:13">
      <c r="A5" s="148">
        <v>2</v>
      </c>
      <c r="B5" s="148" t="s">
        <v>2636</v>
      </c>
      <c r="C5" s="61">
        <v>910000</v>
      </c>
      <c r="D5" s="51"/>
      <c r="E5" s="51"/>
      <c r="F5" s="56" t="s">
        <v>8475</v>
      </c>
      <c r="G5" s="568">
        <v>1000000</v>
      </c>
      <c r="H5" s="579">
        <f>30000/1000000</f>
        <v>0.03</v>
      </c>
      <c r="I5" s="579" t="s">
        <v>2803</v>
      </c>
      <c r="J5" s="571" t="s">
        <v>3496</v>
      </c>
      <c r="K5" s="578"/>
      <c r="L5" s="578"/>
      <c r="M5" s="580"/>
    </row>
    <row r="6" spans="1:13">
      <c r="A6" s="37">
        <v>3</v>
      </c>
      <c r="B6" s="148" t="s">
        <v>2636</v>
      </c>
      <c r="C6" s="61">
        <v>60000</v>
      </c>
      <c r="D6" s="51"/>
      <c r="E6" s="51"/>
      <c r="F6" s="56" t="s">
        <v>8475</v>
      </c>
      <c r="G6" s="568"/>
      <c r="H6" s="579"/>
      <c r="I6" s="579"/>
      <c r="J6" s="571"/>
      <c r="K6" s="578"/>
      <c r="L6" s="578"/>
      <c r="M6" s="580"/>
    </row>
    <row r="7" spans="1:13" ht="57">
      <c r="A7" s="148">
        <v>4</v>
      </c>
      <c r="B7" s="148" t="s">
        <v>3495</v>
      </c>
      <c r="C7" s="61">
        <v>970000</v>
      </c>
      <c r="D7" s="51"/>
      <c r="E7" s="51"/>
      <c r="F7" s="56" t="s">
        <v>8339</v>
      </c>
      <c r="G7" s="113">
        <v>1000000</v>
      </c>
      <c r="H7" s="211">
        <f>30000/1000000</f>
        <v>0.03</v>
      </c>
      <c r="I7" s="211" t="s">
        <v>2803</v>
      </c>
      <c r="J7" s="141" t="s">
        <v>3494</v>
      </c>
      <c r="K7" s="56"/>
      <c r="L7" s="56"/>
      <c r="M7" s="51"/>
    </row>
    <row r="8" spans="1:13" ht="57">
      <c r="A8" s="37">
        <v>5</v>
      </c>
      <c r="B8" s="148" t="s">
        <v>3493</v>
      </c>
      <c r="C8" s="61">
        <v>970000</v>
      </c>
      <c r="D8" s="51"/>
      <c r="E8" s="51"/>
      <c r="F8" s="56" t="s">
        <v>8339</v>
      </c>
      <c r="G8" s="113">
        <v>1000000</v>
      </c>
      <c r="H8" s="211">
        <f>30000/1000000</f>
        <v>0.03</v>
      </c>
      <c r="I8" s="211" t="s">
        <v>2803</v>
      </c>
      <c r="J8" s="141" t="s">
        <v>3492</v>
      </c>
      <c r="K8" s="56"/>
      <c r="L8" s="56"/>
      <c r="M8" s="51"/>
    </row>
    <row r="9" spans="1:13" ht="57">
      <c r="A9" s="148">
        <v>6</v>
      </c>
      <c r="B9" s="148" t="s">
        <v>3491</v>
      </c>
      <c r="C9" s="61">
        <v>970000</v>
      </c>
      <c r="D9" s="51"/>
      <c r="E9" s="51"/>
      <c r="F9" s="56" t="s">
        <v>8340</v>
      </c>
      <c r="G9" s="113">
        <v>1000000</v>
      </c>
      <c r="H9" s="211">
        <f>30000/1000000</f>
        <v>0.03</v>
      </c>
      <c r="I9" s="211" t="s">
        <v>2803</v>
      </c>
      <c r="J9" s="141" t="s">
        <v>3490</v>
      </c>
      <c r="K9" s="56"/>
      <c r="L9" s="56"/>
      <c r="M9" s="51"/>
    </row>
    <row r="10" spans="1:13">
      <c r="A10" s="37">
        <v>7</v>
      </c>
      <c r="B10" s="148" t="s">
        <v>2641</v>
      </c>
      <c r="C10" s="61">
        <v>2000000</v>
      </c>
      <c r="D10" s="51"/>
      <c r="E10" s="51"/>
      <c r="F10" s="56" t="s">
        <v>8476</v>
      </c>
      <c r="G10" s="568">
        <v>7000000</v>
      </c>
      <c r="H10" s="579">
        <f>210000/7000000</f>
        <v>0.03</v>
      </c>
      <c r="I10" s="579" t="s">
        <v>3489</v>
      </c>
      <c r="J10" s="571" t="s">
        <v>3488</v>
      </c>
      <c r="K10" s="578"/>
      <c r="L10" s="578"/>
      <c r="M10" s="580" t="s">
        <v>9038</v>
      </c>
    </row>
    <row r="11" spans="1:13">
      <c r="A11" s="148">
        <v>8</v>
      </c>
      <c r="B11" s="148" t="s">
        <v>2641</v>
      </c>
      <c r="C11" s="61">
        <v>2000000</v>
      </c>
      <c r="D11" s="51"/>
      <c r="E11" s="51"/>
      <c r="F11" s="56" t="s">
        <v>8476</v>
      </c>
      <c r="G11" s="568"/>
      <c r="H11" s="579"/>
      <c r="I11" s="579"/>
      <c r="J11" s="571"/>
      <c r="K11" s="578"/>
      <c r="L11" s="578"/>
      <c r="M11" s="580"/>
    </row>
    <row r="12" spans="1:13">
      <c r="A12" s="37">
        <v>9</v>
      </c>
      <c r="B12" s="148" t="s">
        <v>3487</v>
      </c>
      <c r="C12" s="61">
        <v>2000000</v>
      </c>
      <c r="D12" s="51"/>
      <c r="E12" s="51"/>
      <c r="F12" s="56" t="s">
        <v>8476</v>
      </c>
      <c r="G12" s="568"/>
      <c r="H12" s="579"/>
      <c r="I12" s="579"/>
      <c r="J12" s="571"/>
      <c r="K12" s="578"/>
      <c r="L12" s="578"/>
      <c r="M12" s="580"/>
    </row>
    <row r="13" spans="1:13">
      <c r="A13" s="148">
        <v>10</v>
      </c>
      <c r="B13" s="148" t="s">
        <v>3487</v>
      </c>
      <c r="C13" s="61">
        <v>790000</v>
      </c>
      <c r="D13" s="51"/>
      <c r="E13" s="51"/>
      <c r="F13" s="56" t="s">
        <v>8476</v>
      </c>
      <c r="G13" s="568"/>
      <c r="H13" s="579"/>
      <c r="I13" s="579"/>
      <c r="J13" s="571"/>
      <c r="K13" s="578"/>
      <c r="L13" s="578"/>
      <c r="M13" s="580"/>
    </row>
    <row r="14" spans="1:13" ht="57">
      <c r="A14" s="37">
        <v>11</v>
      </c>
      <c r="B14" s="148" t="s">
        <v>3486</v>
      </c>
      <c r="C14" s="61">
        <v>970000</v>
      </c>
      <c r="D14" s="51"/>
      <c r="E14" s="51"/>
      <c r="F14" s="56" t="s">
        <v>8306</v>
      </c>
      <c r="G14" s="113">
        <v>1000000</v>
      </c>
      <c r="H14" s="211">
        <f>30000/1000000</f>
        <v>0.03</v>
      </c>
      <c r="I14" s="211" t="s">
        <v>2803</v>
      </c>
      <c r="J14" s="141" t="s">
        <v>3485</v>
      </c>
      <c r="K14" s="56"/>
      <c r="L14" s="56"/>
      <c r="M14" s="51"/>
    </row>
    <row r="15" spans="1:13" ht="85.5">
      <c r="A15" s="148">
        <v>12</v>
      </c>
      <c r="B15" s="148" t="s">
        <v>2705</v>
      </c>
      <c r="C15" s="61">
        <v>960000</v>
      </c>
      <c r="D15" s="51"/>
      <c r="E15" s="51"/>
      <c r="F15" s="56" t="s">
        <v>8477</v>
      </c>
      <c r="G15" s="113">
        <v>1000000</v>
      </c>
      <c r="H15" s="211" t="s">
        <v>8982</v>
      </c>
      <c r="I15" s="211" t="s">
        <v>8983</v>
      </c>
      <c r="J15" s="141" t="s">
        <v>3484</v>
      </c>
      <c r="K15" s="56"/>
      <c r="L15" s="56"/>
      <c r="M15" s="51"/>
    </row>
    <row r="16" spans="1:13" ht="28.5">
      <c r="A16" s="37">
        <v>13</v>
      </c>
      <c r="B16" s="148" t="s">
        <v>3483</v>
      </c>
      <c r="C16" s="61">
        <v>880000</v>
      </c>
      <c r="D16" s="51"/>
      <c r="E16" s="51"/>
      <c r="F16" s="56" t="s">
        <v>8478</v>
      </c>
      <c r="G16" s="113">
        <v>1000000</v>
      </c>
      <c r="H16" s="211">
        <f>90000/3000000</f>
        <v>0.03</v>
      </c>
      <c r="I16" s="211" t="s">
        <v>2803</v>
      </c>
      <c r="J16" s="141" t="s">
        <v>3482</v>
      </c>
      <c r="K16" s="56"/>
      <c r="L16" s="56"/>
      <c r="M16" s="51"/>
    </row>
    <row r="17" spans="1:13" ht="57">
      <c r="A17" s="148">
        <v>14</v>
      </c>
      <c r="B17" s="148" t="s">
        <v>2675</v>
      </c>
      <c r="C17" s="61">
        <v>880000</v>
      </c>
      <c r="D17" s="51"/>
      <c r="E17" s="51"/>
      <c r="F17" s="56" t="s">
        <v>8308</v>
      </c>
      <c r="G17" s="113">
        <v>1000000</v>
      </c>
      <c r="H17" s="211">
        <f>90000/3000000</f>
        <v>0.03</v>
      </c>
      <c r="I17" s="211" t="s">
        <v>2803</v>
      </c>
      <c r="J17" s="141" t="s">
        <v>3481</v>
      </c>
      <c r="K17" s="56"/>
      <c r="L17" s="56"/>
      <c r="M17" s="51"/>
    </row>
    <row r="18" spans="1:13">
      <c r="A18" s="37">
        <v>15</v>
      </c>
      <c r="B18" s="148" t="s">
        <v>2708</v>
      </c>
      <c r="C18" s="61">
        <v>480000</v>
      </c>
      <c r="D18" s="51"/>
      <c r="E18" s="51"/>
      <c r="F18" s="56" t="s">
        <v>8363</v>
      </c>
      <c r="G18" s="568">
        <v>1000000</v>
      </c>
      <c r="H18" s="579">
        <f>40000/1000000</f>
        <v>0.04</v>
      </c>
      <c r="I18" s="579" t="s">
        <v>3480</v>
      </c>
      <c r="J18" s="571" t="s">
        <v>3565</v>
      </c>
      <c r="K18" s="578"/>
      <c r="L18" s="578"/>
      <c r="M18" s="583"/>
    </row>
    <row r="19" spans="1:13">
      <c r="A19" s="148">
        <v>16</v>
      </c>
      <c r="B19" s="148" t="s">
        <v>3479</v>
      </c>
      <c r="C19" s="61">
        <v>480000</v>
      </c>
      <c r="D19" s="51"/>
      <c r="E19" s="51"/>
      <c r="F19" s="56" t="s">
        <v>8479</v>
      </c>
      <c r="G19" s="568"/>
      <c r="H19" s="579"/>
      <c r="I19" s="579"/>
      <c r="J19" s="571"/>
      <c r="K19" s="578"/>
      <c r="L19" s="578"/>
      <c r="M19" s="583"/>
    </row>
    <row r="20" spans="1:13" ht="28.5">
      <c r="A20" s="37">
        <v>17</v>
      </c>
      <c r="B20" s="148" t="s">
        <v>3478</v>
      </c>
      <c r="C20" s="61">
        <v>264000</v>
      </c>
      <c r="D20" s="51"/>
      <c r="E20" s="51"/>
      <c r="F20" s="56" t="s">
        <v>8364</v>
      </c>
      <c r="G20" s="113">
        <v>300000</v>
      </c>
      <c r="H20" s="211" t="s">
        <v>3566</v>
      </c>
      <c r="I20" s="211"/>
      <c r="J20" s="141" t="s">
        <v>3477</v>
      </c>
      <c r="K20" s="56"/>
      <c r="L20" s="56"/>
      <c r="M20" s="51"/>
    </row>
    <row r="21" spans="1:13" ht="57">
      <c r="A21" s="148">
        <v>18</v>
      </c>
      <c r="B21" s="148" t="s">
        <v>3476</v>
      </c>
      <c r="C21" s="61">
        <v>264000</v>
      </c>
      <c r="D21" s="51"/>
      <c r="E21" s="51"/>
      <c r="F21" s="56" t="s">
        <v>8480</v>
      </c>
      <c r="G21" s="113">
        <v>300000</v>
      </c>
      <c r="H21" s="211">
        <f>90000/3000000</f>
        <v>0.03</v>
      </c>
      <c r="I21" s="211" t="s">
        <v>3475</v>
      </c>
      <c r="J21" s="141" t="s">
        <v>3474</v>
      </c>
      <c r="K21" s="56"/>
      <c r="L21" s="56"/>
      <c r="M21" s="51"/>
    </row>
    <row r="22" spans="1:13">
      <c r="A22" s="37">
        <v>19</v>
      </c>
      <c r="B22" s="148" t="s">
        <v>3473</v>
      </c>
      <c r="C22" s="61">
        <v>176000</v>
      </c>
      <c r="D22" s="51"/>
      <c r="E22" s="51"/>
      <c r="F22" s="56" t="s">
        <v>8366</v>
      </c>
      <c r="G22" s="56"/>
      <c r="H22" s="211" t="s">
        <v>3566</v>
      </c>
      <c r="I22" s="56"/>
      <c r="J22" s="56"/>
      <c r="K22" s="56"/>
      <c r="L22" s="56"/>
      <c r="M22" s="51"/>
    </row>
    <row r="23" spans="1:13" ht="57">
      <c r="A23" s="148">
        <v>20</v>
      </c>
      <c r="B23" s="148" t="s">
        <v>3472</v>
      </c>
      <c r="C23" s="61">
        <v>176000</v>
      </c>
      <c r="D23" s="51"/>
      <c r="E23" s="51"/>
      <c r="F23" s="56" t="s">
        <v>8481</v>
      </c>
      <c r="G23" s="113">
        <v>200000</v>
      </c>
      <c r="H23" s="211">
        <f>90000/3000000</f>
        <v>0.03</v>
      </c>
      <c r="I23" s="211" t="s">
        <v>3463</v>
      </c>
      <c r="J23" s="141" t="s">
        <v>3471</v>
      </c>
      <c r="K23" s="56"/>
      <c r="L23" s="56"/>
      <c r="M23" s="51"/>
    </row>
    <row r="24" spans="1:13" ht="85.5">
      <c r="A24" s="37">
        <v>21</v>
      </c>
      <c r="B24" s="148" t="s">
        <v>2246</v>
      </c>
      <c r="C24" s="61">
        <v>960000</v>
      </c>
      <c r="D24" s="51"/>
      <c r="E24" s="51"/>
      <c r="F24" s="56" t="s">
        <v>8367</v>
      </c>
      <c r="G24" s="113">
        <v>1000000</v>
      </c>
      <c r="H24" s="211" t="s">
        <v>8982</v>
      </c>
      <c r="I24" s="211" t="s">
        <v>8984</v>
      </c>
      <c r="J24" s="141" t="s">
        <v>3470</v>
      </c>
      <c r="K24" s="56"/>
      <c r="L24" s="56"/>
      <c r="M24" s="51" t="s">
        <v>9039</v>
      </c>
    </row>
    <row r="25" spans="1:13" ht="85.5">
      <c r="A25" s="148">
        <v>22</v>
      </c>
      <c r="B25" s="148" t="s">
        <v>3366</v>
      </c>
      <c r="C25" s="61">
        <v>480000</v>
      </c>
      <c r="D25" s="51"/>
      <c r="E25" s="51"/>
      <c r="F25" s="56" t="s">
        <v>8367</v>
      </c>
      <c r="G25" s="113">
        <v>500000</v>
      </c>
      <c r="H25" s="211" t="s">
        <v>8982</v>
      </c>
      <c r="I25" s="211" t="s">
        <v>8985</v>
      </c>
      <c r="J25" s="141" t="s">
        <v>3469</v>
      </c>
      <c r="K25" s="56"/>
      <c r="L25" s="56"/>
      <c r="M25" s="51"/>
    </row>
    <row r="26" spans="1:13">
      <c r="A26" s="37">
        <v>23</v>
      </c>
      <c r="B26" s="148" t="s">
        <v>3366</v>
      </c>
      <c r="C26" s="61">
        <v>173000</v>
      </c>
      <c r="D26" s="51"/>
      <c r="E26" s="51"/>
      <c r="F26" s="56" t="s">
        <v>8367</v>
      </c>
      <c r="G26" s="56"/>
      <c r="H26" s="211" t="s">
        <v>3566</v>
      </c>
      <c r="I26" s="56"/>
      <c r="J26" s="56"/>
      <c r="K26" s="56"/>
      <c r="L26" s="56"/>
      <c r="M26" s="51"/>
    </row>
    <row r="27" spans="1:13" ht="85.5">
      <c r="A27" s="148">
        <v>24</v>
      </c>
      <c r="B27" s="148" t="s">
        <v>3468</v>
      </c>
      <c r="C27" s="61">
        <v>1440000</v>
      </c>
      <c r="D27" s="51"/>
      <c r="E27" s="51"/>
      <c r="F27" s="56" t="s">
        <v>8482</v>
      </c>
      <c r="G27" s="113">
        <v>1500000</v>
      </c>
      <c r="H27" s="211" t="s">
        <v>8986</v>
      </c>
      <c r="I27" s="211" t="s">
        <v>8987</v>
      </c>
      <c r="J27" s="141" t="s">
        <v>3467</v>
      </c>
      <c r="K27" s="56"/>
      <c r="L27" s="56"/>
      <c r="M27" s="51"/>
    </row>
    <row r="28" spans="1:13">
      <c r="A28" s="37">
        <v>25</v>
      </c>
      <c r="B28" s="148" t="s">
        <v>3367</v>
      </c>
      <c r="C28" s="61">
        <v>286000</v>
      </c>
      <c r="D28" s="51"/>
      <c r="E28" s="51"/>
      <c r="F28" s="56" t="s">
        <v>8369</v>
      </c>
      <c r="G28" s="56"/>
      <c r="H28" s="211" t="s">
        <v>3566</v>
      </c>
      <c r="I28" s="56"/>
      <c r="J28" s="56"/>
      <c r="K28" s="56"/>
      <c r="L28" s="56"/>
      <c r="M28" s="51"/>
    </row>
    <row r="29" spans="1:13" ht="57">
      <c r="A29" s="148">
        <v>26</v>
      </c>
      <c r="B29" s="148" t="s">
        <v>2250</v>
      </c>
      <c r="C29" s="61">
        <v>1920000</v>
      </c>
      <c r="D29" s="51"/>
      <c r="E29" s="51"/>
      <c r="F29" s="56" t="s">
        <v>8483</v>
      </c>
      <c r="G29" s="113">
        <v>2000000</v>
      </c>
      <c r="H29" s="211">
        <f>90000/3000000</f>
        <v>0.03</v>
      </c>
      <c r="I29" s="211" t="s">
        <v>3466</v>
      </c>
      <c r="J29" s="141" t="s">
        <v>3465</v>
      </c>
      <c r="K29" s="56"/>
      <c r="L29" s="56"/>
      <c r="M29" s="51" t="s">
        <v>9040</v>
      </c>
    </row>
    <row r="30" spans="1:13">
      <c r="A30" s="37">
        <v>27</v>
      </c>
      <c r="B30" s="148" t="s">
        <v>3464</v>
      </c>
      <c r="C30" s="61">
        <v>850000</v>
      </c>
      <c r="D30" s="51"/>
      <c r="E30" s="51"/>
      <c r="F30" s="56" t="s">
        <v>8484</v>
      </c>
      <c r="G30" s="56"/>
      <c r="H30" s="211" t="s">
        <v>3566</v>
      </c>
      <c r="I30" s="56"/>
      <c r="J30" s="56"/>
      <c r="K30" s="56"/>
      <c r="L30" s="56"/>
      <c r="M30" s="51"/>
    </row>
    <row r="31" spans="1:13" ht="57">
      <c r="A31" s="148">
        <v>28</v>
      </c>
      <c r="B31" s="148" t="s">
        <v>3347</v>
      </c>
      <c r="C31" s="61">
        <v>170000</v>
      </c>
      <c r="D31" s="51"/>
      <c r="E31" s="51"/>
      <c r="F31" s="56" t="s">
        <v>8311</v>
      </c>
      <c r="G31" s="113">
        <v>200000</v>
      </c>
      <c r="H31" s="211">
        <f>90000/3000000</f>
        <v>0.03</v>
      </c>
      <c r="I31" s="211" t="s">
        <v>3463</v>
      </c>
      <c r="J31" s="141" t="s">
        <v>3462</v>
      </c>
      <c r="K31" s="56"/>
      <c r="L31" s="56"/>
      <c r="M31" s="51"/>
    </row>
    <row r="32" spans="1:13" ht="57">
      <c r="A32" s="37">
        <v>29</v>
      </c>
      <c r="B32" s="148" t="s">
        <v>2257</v>
      </c>
      <c r="C32" s="61">
        <v>270000</v>
      </c>
      <c r="D32" s="51"/>
      <c r="E32" s="51"/>
      <c r="F32" s="56" t="s">
        <v>8485</v>
      </c>
      <c r="G32" s="113">
        <v>300000</v>
      </c>
      <c r="H32" s="211">
        <f>30000/300000/2</f>
        <v>0.05</v>
      </c>
      <c r="I32" s="211" t="s">
        <v>3461</v>
      </c>
      <c r="J32" s="141" t="s">
        <v>3460</v>
      </c>
      <c r="K32" s="56"/>
      <c r="L32" s="56"/>
      <c r="M32" s="51"/>
    </row>
    <row r="33" spans="1:13">
      <c r="A33" s="148">
        <v>30</v>
      </c>
      <c r="B33" s="148" t="s">
        <v>2259</v>
      </c>
      <c r="C33" s="61">
        <v>1920000</v>
      </c>
      <c r="D33" s="51"/>
      <c r="E33" s="51"/>
      <c r="F33" s="56" t="s">
        <v>8373</v>
      </c>
      <c r="G33" s="568">
        <v>2500000</v>
      </c>
      <c r="H33" s="579" t="s">
        <v>8982</v>
      </c>
      <c r="I33" s="579" t="s">
        <v>8988</v>
      </c>
      <c r="J33" s="571" t="s">
        <v>3459</v>
      </c>
      <c r="K33" s="578"/>
      <c r="L33" s="578"/>
      <c r="M33" s="583"/>
    </row>
    <row r="34" spans="1:13">
      <c r="A34" s="37">
        <v>31</v>
      </c>
      <c r="B34" s="148" t="s">
        <v>2259</v>
      </c>
      <c r="C34" s="61">
        <v>480000</v>
      </c>
      <c r="D34" s="51"/>
      <c r="E34" s="51"/>
      <c r="F34" s="56" t="s">
        <v>8373</v>
      </c>
      <c r="G34" s="568"/>
      <c r="H34" s="579"/>
      <c r="I34" s="579"/>
      <c r="J34" s="571"/>
      <c r="K34" s="578"/>
      <c r="L34" s="578"/>
      <c r="M34" s="583"/>
    </row>
    <row r="35" spans="1:13" ht="57">
      <c r="A35" s="148">
        <v>32</v>
      </c>
      <c r="B35" s="148" t="s">
        <v>2259</v>
      </c>
      <c r="C35" s="61">
        <v>534000</v>
      </c>
      <c r="D35" s="51"/>
      <c r="E35" s="51"/>
      <c r="F35" s="56" t="s">
        <v>8486</v>
      </c>
      <c r="G35" s="113">
        <v>600000</v>
      </c>
      <c r="H35" s="211">
        <f>(600000-534000)/600000/2</f>
        <v>5.5E-2</v>
      </c>
      <c r="I35" s="211" t="s">
        <v>3458</v>
      </c>
      <c r="J35" s="141" t="s">
        <v>3457</v>
      </c>
      <c r="K35" s="56"/>
      <c r="L35" s="56"/>
      <c r="M35" s="51"/>
    </row>
    <row r="36" spans="1:13">
      <c r="A36" s="37">
        <v>33</v>
      </c>
      <c r="B36" s="148" t="s">
        <v>3456</v>
      </c>
      <c r="C36" s="61">
        <v>170000</v>
      </c>
      <c r="D36" s="51"/>
      <c r="E36" s="51"/>
      <c r="F36" s="56" t="s">
        <v>8312</v>
      </c>
      <c r="G36" s="56"/>
      <c r="H36" s="211" t="s">
        <v>3566</v>
      </c>
      <c r="I36" s="56"/>
      <c r="J36" s="56"/>
      <c r="K36" s="56"/>
      <c r="L36" s="56"/>
      <c r="M36" s="51"/>
    </row>
    <row r="37" spans="1:13">
      <c r="A37" s="148">
        <v>34</v>
      </c>
      <c r="B37" s="148" t="s">
        <v>3456</v>
      </c>
      <c r="C37" s="61">
        <v>267000</v>
      </c>
      <c r="D37" s="51"/>
      <c r="E37" s="51"/>
      <c r="F37" s="56" t="s">
        <v>8312</v>
      </c>
      <c r="G37" s="56"/>
      <c r="H37" s="211" t="s">
        <v>3566</v>
      </c>
      <c r="I37" s="56"/>
      <c r="J37" s="56"/>
      <c r="K37" s="56"/>
      <c r="L37" s="56"/>
      <c r="M37" s="51"/>
    </row>
    <row r="38" spans="1:13">
      <c r="A38" s="37">
        <v>35</v>
      </c>
      <c r="B38" s="148" t="s">
        <v>3307</v>
      </c>
      <c r="C38" s="61">
        <v>267000</v>
      </c>
      <c r="D38" s="51"/>
      <c r="E38" s="51"/>
      <c r="F38" s="56" t="s">
        <v>8487</v>
      </c>
      <c r="G38" s="56"/>
      <c r="H38" s="211" t="s">
        <v>3566</v>
      </c>
      <c r="I38" s="56"/>
      <c r="J38" s="56"/>
      <c r="K38" s="56"/>
      <c r="L38" s="56"/>
      <c r="M38" s="51"/>
    </row>
    <row r="39" spans="1:13">
      <c r="A39" s="148">
        <v>36</v>
      </c>
      <c r="B39" s="148" t="s">
        <v>3317</v>
      </c>
      <c r="C39" s="61">
        <v>250000</v>
      </c>
      <c r="D39" s="51"/>
      <c r="E39" s="51"/>
      <c r="F39" s="56" t="s">
        <v>8488</v>
      </c>
      <c r="G39" s="56"/>
      <c r="H39" s="211" t="s">
        <v>3566</v>
      </c>
      <c r="I39" s="56"/>
      <c r="J39" s="56"/>
      <c r="K39" s="56"/>
      <c r="L39" s="56"/>
      <c r="M39" s="51"/>
    </row>
    <row r="40" spans="1:13">
      <c r="A40" s="37">
        <v>37</v>
      </c>
      <c r="B40" s="148" t="s">
        <v>3317</v>
      </c>
      <c r="C40" s="61">
        <v>250000</v>
      </c>
      <c r="D40" s="51"/>
      <c r="E40" s="51"/>
      <c r="F40" s="56" t="s">
        <v>8488</v>
      </c>
      <c r="G40" s="56"/>
      <c r="H40" s="211" t="s">
        <v>3566</v>
      </c>
      <c r="I40" s="56"/>
      <c r="J40" s="56"/>
      <c r="K40" s="56"/>
      <c r="L40" s="56"/>
      <c r="M40" s="51"/>
    </row>
    <row r="41" spans="1:13">
      <c r="A41" s="148">
        <v>38</v>
      </c>
      <c r="B41" s="148" t="s">
        <v>3455</v>
      </c>
      <c r="C41" s="61">
        <v>250000</v>
      </c>
      <c r="D41" s="51"/>
      <c r="E41" s="51"/>
      <c r="F41" s="56" t="s">
        <v>8489</v>
      </c>
      <c r="G41" s="56"/>
      <c r="H41" s="211" t="s">
        <v>3566</v>
      </c>
      <c r="I41" s="56"/>
      <c r="J41" s="56"/>
      <c r="K41" s="56"/>
      <c r="L41" s="56"/>
      <c r="M41" s="51"/>
    </row>
    <row r="42" spans="1:13">
      <c r="A42" s="37">
        <v>39</v>
      </c>
      <c r="B42" s="148" t="s">
        <v>2264</v>
      </c>
      <c r="C42" s="61">
        <v>750000</v>
      </c>
      <c r="D42" s="51"/>
      <c r="E42" s="51"/>
      <c r="F42" s="56" t="s">
        <v>8489</v>
      </c>
      <c r="G42" s="56"/>
      <c r="H42" s="211" t="s">
        <v>3566</v>
      </c>
      <c r="I42" s="56"/>
      <c r="J42" s="56"/>
      <c r="K42" s="56"/>
      <c r="L42" s="56"/>
      <c r="M42" s="51"/>
    </row>
    <row r="43" spans="1:13">
      <c r="A43" s="148">
        <v>40</v>
      </c>
      <c r="B43" s="148" t="s">
        <v>2265</v>
      </c>
      <c r="C43" s="61">
        <v>330000</v>
      </c>
      <c r="D43" s="51"/>
      <c r="E43" s="51"/>
      <c r="F43" s="56" t="s">
        <v>8490</v>
      </c>
      <c r="G43" s="56"/>
      <c r="H43" s="211" t="s">
        <v>3566</v>
      </c>
      <c r="I43" s="56"/>
      <c r="J43" s="56"/>
      <c r="K43" s="56"/>
      <c r="L43" s="56"/>
      <c r="M43" s="51"/>
    </row>
    <row r="44" spans="1:13">
      <c r="A44" s="37">
        <v>41</v>
      </c>
      <c r="B44" s="148" t="s">
        <v>3370</v>
      </c>
      <c r="C44" s="61">
        <v>330000</v>
      </c>
      <c r="D44" s="51"/>
      <c r="E44" s="51"/>
      <c r="F44" s="56" t="s">
        <v>8378</v>
      </c>
      <c r="G44" s="56"/>
      <c r="H44" s="211" t="s">
        <v>3566</v>
      </c>
      <c r="I44" s="56"/>
      <c r="J44" s="56"/>
      <c r="K44" s="56"/>
      <c r="L44" s="56"/>
      <c r="M44" s="51"/>
    </row>
    <row r="45" spans="1:13">
      <c r="A45" s="148">
        <v>42</v>
      </c>
      <c r="B45" s="148" t="s">
        <v>3343</v>
      </c>
      <c r="C45" s="61">
        <v>265000</v>
      </c>
      <c r="D45" s="51"/>
      <c r="E45" s="51"/>
      <c r="F45" s="56" t="s">
        <v>8313</v>
      </c>
      <c r="G45" s="56"/>
      <c r="H45" s="211" t="s">
        <v>3566</v>
      </c>
      <c r="I45" s="56"/>
      <c r="J45" s="56"/>
      <c r="K45" s="56"/>
      <c r="L45" s="56"/>
      <c r="M45" s="51"/>
    </row>
    <row r="46" spans="1:13">
      <c r="A46" s="37">
        <v>43</v>
      </c>
      <c r="B46" s="148" t="s">
        <v>3343</v>
      </c>
      <c r="C46" s="61">
        <v>245000</v>
      </c>
      <c r="D46" s="51"/>
      <c r="E46" s="51"/>
      <c r="F46" s="56" t="s">
        <v>8313</v>
      </c>
      <c r="G46" s="56"/>
      <c r="H46" s="211" t="s">
        <v>3566</v>
      </c>
      <c r="I46" s="56"/>
      <c r="J46" s="56"/>
      <c r="K46" s="56"/>
      <c r="L46" s="56"/>
      <c r="M46" s="51"/>
    </row>
    <row r="47" spans="1:13">
      <c r="A47" s="148">
        <v>44</v>
      </c>
      <c r="B47" s="148" t="s">
        <v>2271</v>
      </c>
      <c r="C47" s="61">
        <v>265000</v>
      </c>
      <c r="D47" s="51"/>
      <c r="E47" s="51"/>
      <c r="F47" s="56" t="s">
        <v>8491</v>
      </c>
      <c r="G47" s="56"/>
      <c r="H47" s="211" t="s">
        <v>3566</v>
      </c>
      <c r="I47" s="56"/>
      <c r="J47" s="56"/>
      <c r="K47" s="56"/>
      <c r="L47" s="56"/>
      <c r="M47" s="51"/>
    </row>
    <row r="48" spans="1:13">
      <c r="A48" s="37">
        <v>45</v>
      </c>
      <c r="B48" s="148" t="s">
        <v>2271</v>
      </c>
      <c r="C48" s="61">
        <v>30000</v>
      </c>
      <c r="D48" s="51"/>
      <c r="E48" s="51"/>
      <c r="F48" s="56" t="s">
        <v>8491</v>
      </c>
      <c r="G48" s="56"/>
      <c r="H48" s="211" t="s">
        <v>3566</v>
      </c>
      <c r="I48" s="56"/>
      <c r="J48" s="56"/>
      <c r="K48" s="56"/>
      <c r="L48" s="56"/>
      <c r="M48" s="51"/>
    </row>
    <row r="49" spans="1:13" ht="85.5">
      <c r="A49" s="148">
        <v>46</v>
      </c>
      <c r="B49" s="148" t="s">
        <v>3319</v>
      </c>
      <c r="C49" s="61">
        <v>960000</v>
      </c>
      <c r="D49" s="51"/>
      <c r="E49" s="51"/>
      <c r="F49" s="56" t="s">
        <v>8381</v>
      </c>
      <c r="G49" s="113">
        <v>1000000</v>
      </c>
      <c r="H49" s="211" t="s">
        <v>8986</v>
      </c>
      <c r="I49" s="211" t="s">
        <v>8984</v>
      </c>
      <c r="J49" s="141" t="s">
        <v>3454</v>
      </c>
      <c r="K49" s="56"/>
      <c r="L49" s="56"/>
      <c r="M49" s="51"/>
    </row>
    <row r="50" spans="1:13">
      <c r="A50" s="37">
        <v>47</v>
      </c>
      <c r="B50" s="148" t="s">
        <v>3319</v>
      </c>
      <c r="C50" s="61">
        <v>255000</v>
      </c>
      <c r="D50" s="51"/>
      <c r="E50" s="51"/>
      <c r="F50" s="56" t="s">
        <v>8492</v>
      </c>
      <c r="G50" s="56"/>
      <c r="H50" s="211" t="s">
        <v>3566</v>
      </c>
      <c r="I50" s="56"/>
      <c r="J50" s="56"/>
      <c r="K50" s="56"/>
      <c r="L50" s="56"/>
      <c r="M50" s="51"/>
    </row>
    <row r="51" spans="1:13">
      <c r="A51" s="148">
        <v>48</v>
      </c>
      <c r="B51" s="148" t="s">
        <v>3167</v>
      </c>
      <c r="C51" s="61">
        <v>168000</v>
      </c>
      <c r="D51" s="51"/>
      <c r="E51" s="51"/>
      <c r="F51" s="56" t="s">
        <v>8493</v>
      </c>
      <c r="G51" s="56"/>
      <c r="H51" s="211" t="s">
        <v>3566</v>
      </c>
      <c r="I51" s="56"/>
      <c r="J51" s="56"/>
      <c r="K51" s="56"/>
      <c r="L51" s="56"/>
      <c r="M51" s="51"/>
    </row>
    <row r="52" spans="1:13">
      <c r="A52" s="37">
        <v>49</v>
      </c>
      <c r="B52" s="148" t="s">
        <v>3167</v>
      </c>
      <c r="C52" s="61">
        <v>255000</v>
      </c>
      <c r="D52" s="51"/>
      <c r="E52" s="51"/>
      <c r="F52" s="56" t="s">
        <v>8492</v>
      </c>
      <c r="G52" s="56"/>
      <c r="H52" s="211" t="s">
        <v>3566</v>
      </c>
      <c r="I52" s="56"/>
      <c r="J52" s="56"/>
      <c r="K52" s="56"/>
      <c r="L52" s="56"/>
      <c r="M52" s="51"/>
    </row>
    <row r="53" spans="1:13" ht="42.75">
      <c r="A53" s="148">
        <v>50</v>
      </c>
      <c r="B53" s="148" t="s">
        <v>3372</v>
      </c>
      <c r="C53" s="61">
        <v>330000</v>
      </c>
      <c r="D53" s="51"/>
      <c r="E53" s="51"/>
      <c r="F53" s="56" t="s">
        <v>8494</v>
      </c>
      <c r="G53" s="56"/>
      <c r="H53" s="211" t="s">
        <v>3566</v>
      </c>
      <c r="I53" s="56"/>
      <c r="J53" s="56"/>
      <c r="K53" s="56"/>
      <c r="L53" s="56"/>
      <c r="M53" s="51" t="s">
        <v>3576</v>
      </c>
    </row>
    <row r="54" spans="1:13">
      <c r="A54" s="37">
        <v>51</v>
      </c>
      <c r="B54" s="148" t="s">
        <v>3453</v>
      </c>
      <c r="C54" s="61">
        <v>255000</v>
      </c>
      <c r="D54" s="51"/>
      <c r="E54" s="51"/>
      <c r="F54" s="56" t="s">
        <v>8386</v>
      </c>
      <c r="G54" s="56"/>
      <c r="H54" s="211" t="s">
        <v>3566</v>
      </c>
      <c r="I54" s="56"/>
      <c r="J54" s="56"/>
      <c r="K54" s="56"/>
      <c r="L54" s="56"/>
      <c r="M54" s="51"/>
    </row>
    <row r="55" spans="1:13">
      <c r="A55" s="148">
        <v>52</v>
      </c>
      <c r="B55" s="148" t="s">
        <v>2711</v>
      </c>
      <c r="C55" s="61">
        <v>765000</v>
      </c>
      <c r="D55" s="51"/>
      <c r="E55" s="51"/>
      <c r="F55" s="56" t="s">
        <v>8387</v>
      </c>
      <c r="G55" s="56"/>
      <c r="H55" s="211" t="s">
        <v>3566</v>
      </c>
      <c r="I55" s="56"/>
      <c r="J55" s="56"/>
      <c r="K55" s="56"/>
      <c r="L55" s="56"/>
      <c r="M55" s="51"/>
    </row>
    <row r="56" spans="1:13">
      <c r="A56" s="37">
        <v>53</v>
      </c>
      <c r="B56" s="148" t="s">
        <v>3452</v>
      </c>
      <c r="C56" s="61">
        <v>356000</v>
      </c>
      <c r="D56" s="51"/>
      <c r="E56" s="51"/>
      <c r="F56" s="56" t="s">
        <v>8387</v>
      </c>
      <c r="G56" s="56"/>
      <c r="H56" s="211" t="s">
        <v>3566</v>
      </c>
      <c r="I56" s="56"/>
      <c r="J56" s="56"/>
      <c r="K56" s="56"/>
      <c r="L56" s="56"/>
      <c r="M56" s="51"/>
    </row>
    <row r="57" spans="1:13">
      <c r="A57" s="148">
        <v>54</v>
      </c>
      <c r="B57" s="148" t="s">
        <v>3168</v>
      </c>
      <c r="C57" s="61">
        <v>178000</v>
      </c>
      <c r="D57" s="51"/>
      <c r="E57" s="51"/>
      <c r="F57" s="56" t="s">
        <v>8388</v>
      </c>
      <c r="G57" s="56"/>
      <c r="H57" s="211" t="s">
        <v>3566</v>
      </c>
      <c r="I57" s="56"/>
      <c r="J57" s="56"/>
      <c r="K57" s="56"/>
      <c r="L57" s="56"/>
      <c r="M57" s="51"/>
    </row>
    <row r="58" spans="1:13">
      <c r="A58" s="37">
        <v>55</v>
      </c>
      <c r="B58" s="148" t="s">
        <v>3168</v>
      </c>
      <c r="C58" s="61">
        <v>536000</v>
      </c>
      <c r="D58" s="51"/>
      <c r="E58" s="51"/>
      <c r="F58" s="56" t="s">
        <v>8388</v>
      </c>
      <c r="G58" s="56"/>
      <c r="H58" s="211" t="s">
        <v>3566</v>
      </c>
      <c r="I58" s="56"/>
      <c r="J58" s="56"/>
      <c r="K58" s="56"/>
      <c r="L58" s="56"/>
      <c r="M58" s="51"/>
    </row>
    <row r="59" spans="1:13">
      <c r="A59" s="148">
        <v>56</v>
      </c>
      <c r="B59" s="148" t="s">
        <v>3375</v>
      </c>
      <c r="C59" s="61">
        <v>960000</v>
      </c>
      <c r="D59" s="51"/>
      <c r="E59" s="51"/>
      <c r="F59" s="56" t="s">
        <v>8389</v>
      </c>
      <c r="G59" s="56"/>
      <c r="H59" s="211" t="s">
        <v>3566</v>
      </c>
      <c r="I59" s="56"/>
      <c r="J59" s="56"/>
      <c r="K59" s="56"/>
      <c r="L59" s="56"/>
      <c r="M59" s="51"/>
    </row>
    <row r="60" spans="1:13" ht="42.75">
      <c r="A60" s="37">
        <v>57</v>
      </c>
      <c r="B60" s="148" t="s">
        <v>3451</v>
      </c>
      <c r="C60" s="61">
        <v>167000</v>
      </c>
      <c r="D60" s="51"/>
      <c r="E60" s="51"/>
      <c r="F60" s="56" t="s">
        <v>8389</v>
      </c>
      <c r="G60" s="56"/>
      <c r="H60" s="211" t="s">
        <v>3566</v>
      </c>
      <c r="I60" s="56"/>
      <c r="J60" s="56"/>
      <c r="K60" s="56"/>
      <c r="L60" s="56"/>
      <c r="M60" s="51" t="s">
        <v>3577</v>
      </c>
    </row>
    <row r="61" spans="1:13">
      <c r="A61" s="148">
        <v>58</v>
      </c>
      <c r="B61" s="148" t="s">
        <v>2283</v>
      </c>
      <c r="C61" s="61">
        <v>167000</v>
      </c>
      <c r="D61" s="51"/>
      <c r="E61" s="51"/>
      <c r="F61" s="56" t="s">
        <v>8495</v>
      </c>
      <c r="G61" s="56"/>
      <c r="H61" s="211" t="s">
        <v>3566</v>
      </c>
      <c r="I61" s="56"/>
      <c r="J61" s="56"/>
      <c r="K61" s="56"/>
      <c r="L61" s="56"/>
      <c r="M61" s="51"/>
    </row>
    <row r="62" spans="1:13">
      <c r="A62" s="37">
        <v>59</v>
      </c>
      <c r="B62" s="148" t="s">
        <v>2283</v>
      </c>
      <c r="C62" s="61">
        <v>167000</v>
      </c>
      <c r="D62" s="51"/>
      <c r="E62" s="51"/>
      <c r="F62" s="56" t="s">
        <v>8495</v>
      </c>
      <c r="G62" s="56"/>
      <c r="H62" s="211" t="s">
        <v>3566</v>
      </c>
      <c r="I62" s="56"/>
      <c r="J62" s="56"/>
      <c r="K62" s="56"/>
      <c r="L62" s="56"/>
      <c r="M62" s="51"/>
    </row>
    <row r="63" spans="1:13" ht="57">
      <c r="A63" s="148">
        <v>60</v>
      </c>
      <c r="B63" s="148" t="s">
        <v>3449</v>
      </c>
      <c r="C63" s="61">
        <v>440000</v>
      </c>
      <c r="D63" s="51"/>
      <c r="E63" s="51"/>
      <c r="F63" s="56" t="s">
        <v>8390</v>
      </c>
      <c r="G63" s="113">
        <v>500000</v>
      </c>
      <c r="H63" s="211" t="s">
        <v>8989</v>
      </c>
      <c r="I63" s="211" t="s">
        <v>1007</v>
      </c>
      <c r="J63" s="141" t="s">
        <v>3450</v>
      </c>
      <c r="K63" s="56"/>
      <c r="L63" s="56"/>
      <c r="M63" s="51"/>
    </row>
    <row r="64" spans="1:13" ht="28.5">
      <c r="A64" s="37">
        <v>61</v>
      </c>
      <c r="B64" s="148" t="s">
        <v>3449</v>
      </c>
      <c r="C64" s="61">
        <v>165000</v>
      </c>
      <c r="D64" s="51"/>
      <c r="E64" s="51"/>
      <c r="F64" s="56" t="s">
        <v>8391</v>
      </c>
      <c r="G64" s="113">
        <v>200000</v>
      </c>
      <c r="H64" s="211" t="s">
        <v>3566</v>
      </c>
      <c r="I64" s="211"/>
      <c r="J64" s="141" t="s">
        <v>3448</v>
      </c>
      <c r="K64" s="56"/>
      <c r="L64" s="56"/>
      <c r="M64" s="51"/>
    </row>
    <row r="65" spans="1:13">
      <c r="A65" s="148">
        <v>62</v>
      </c>
      <c r="B65" s="148" t="s">
        <v>3321</v>
      </c>
      <c r="C65" s="61">
        <v>287000</v>
      </c>
      <c r="D65" s="51"/>
      <c r="E65" s="51"/>
      <c r="F65" s="56" t="s">
        <v>8496</v>
      </c>
      <c r="G65" s="56"/>
      <c r="H65" s="211" t="s">
        <v>3566</v>
      </c>
      <c r="I65" s="56"/>
      <c r="J65" s="56"/>
      <c r="K65" s="56"/>
      <c r="L65" s="56"/>
      <c r="M65" s="51"/>
    </row>
    <row r="66" spans="1:13" ht="57">
      <c r="A66" s="37">
        <v>63</v>
      </c>
      <c r="B66" s="148" t="s">
        <v>3321</v>
      </c>
      <c r="C66" s="61">
        <v>440000</v>
      </c>
      <c r="D66" s="51"/>
      <c r="E66" s="51"/>
      <c r="F66" s="56" t="s">
        <v>8496</v>
      </c>
      <c r="G66" s="56"/>
      <c r="H66" s="211" t="s">
        <v>3566</v>
      </c>
      <c r="I66" s="56"/>
      <c r="J66" s="56"/>
      <c r="K66" s="56"/>
      <c r="L66" s="56"/>
      <c r="M66" s="51" t="s">
        <v>3578</v>
      </c>
    </row>
    <row r="67" spans="1:13" ht="57">
      <c r="A67" s="148">
        <v>64</v>
      </c>
      <c r="B67" s="148" t="s">
        <v>2287</v>
      </c>
      <c r="C67" s="61">
        <v>165000</v>
      </c>
      <c r="D67" s="51"/>
      <c r="E67" s="51"/>
      <c r="F67" s="56" t="s">
        <v>8496</v>
      </c>
      <c r="G67" s="56"/>
      <c r="H67" s="211" t="s">
        <v>3566</v>
      </c>
      <c r="I67" s="56"/>
      <c r="J67" s="56"/>
      <c r="K67" s="56"/>
      <c r="L67" s="56"/>
      <c r="M67" s="51" t="s">
        <v>3578</v>
      </c>
    </row>
    <row r="68" spans="1:13" ht="57">
      <c r="A68" s="37">
        <v>65</v>
      </c>
      <c r="B68" s="148" t="s">
        <v>3447</v>
      </c>
      <c r="C68" s="61">
        <v>165000</v>
      </c>
      <c r="D68" s="51"/>
      <c r="E68" s="51"/>
      <c r="F68" s="56" t="s">
        <v>8496</v>
      </c>
      <c r="G68" s="56"/>
      <c r="H68" s="211" t="s">
        <v>3566</v>
      </c>
      <c r="I68" s="56"/>
      <c r="J68" s="56"/>
      <c r="K68" s="56"/>
      <c r="L68" s="56"/>
      <c r="M68" s="51" t="s">
        <v>3578</v>
      </c>
    </row>
    <row r="69" spans="1:13">
      <c r="A69" s="148">
        <v>66</v>
      </c>
      <c r="B69" s="148" t="s">
        <v>3446</v>
      </c>
      <c r="C69" s="61">
        <v>496000</v>
      </c>
      <c r="D69" s="51"/>
      <c r="E69" s="51"/>
      <c r="F69" s="56" t="s">
        <v>8497</v>
      </c>
      <c r="G69" s="56"/>
      <c r="H69" s="211" t="s">
        <v>3566</v>
      </c>
      <c r="I69" s="56"/>
      <c r="J69" s="56"/>
      <c r="K69" s="56"/>
      <c r="L69" s="56"/>
      <c r="M69" s="51"/>
    </row>
    <row r="70" spans="1:13" ht="57">
      <c r="A70" s="37">
        <v>67</v>
      </c>
      <c r="B70" s="148" t="s">
        <v>3446</v>
      </c>
      <c r="C70" s="61">
        <v>880000</v>
      </c>
      <c r="D70" s="51"/>
      <c r="E70" s="51"/>
      <c r="F70" s="56" t="s">
        <v>8497</v>
      </c>
      <c r="G70" s="56"/>
      <c r="H70" s="211" t="s">
        <v>3566</v>
      </c>
      <c r="I70" s="56"/>
      <c r="J70" s="56"/>
      <c r="K70" s="56"/>
      <c r="L70" s="56"/>
      <c r="M70" s="51" t="s">
        <v>3578</v>
      </c>
    </row>
    <row r="71" spans="1:13" ht="57">
      <c r="A71" s="148">
        <v>68</v>
      </c>
      <c r="B71" s="148" t="s">
        <v>2999</v>
      </c>
      <c r="C71" s="61">
        <v>658000</v>
      </c>
      <c r="D71" s="51"/>
      <c r="E71" s="51"/>
      <c r="F71" s="56" t="s">
        <v>8498</v>
      </c>
      <c r="G71" s="56"/>
      <c r="H71" s="211" t="s">
        <v>3566</v>
      </c>
      <c r="I71" s="56"/>
      <c r="J71" s="56"/>
      <c r="K71" s="56"/>
      <c r="L71" s="56"/>
      <c r="M71" s="51" t="s">
        <v>3578</v>
      </c>
    </row>
    <row r="72" spans="1:13">
      <c r="A72" s="37">
        <v>69</v>
      </c>
      <c r="B72" s="148" t="s">
        <v>3445</v>
      </c>
      <c r="C72" s="61">
        <v>1920000</v>
      </c>
      <c r="D72" s="51"/>
      <c r="E72" s="51"/>
      <c r="F72" s="56" t="s">
        <v>8394</v>
      </c>
      <c r="G72" s="56"/>
      <c r="H72" s="211" t="s">
        <v>3566</v>
      </c>
      <c r="I72" s="56"/>
      <c r="J72" s="56"/>
      <c r="K72" s="56"/>
      <c r="L72" s="56"/>
      <c r="M72" s="51"/>
    </row>
    <row r="73" spans="1:13">
      <c r="A73" s="148">
        <v>70</v>
      </c>
      <c r="B73" s="148" t="s">
        <v>3378</v>
      </c>
      <c r="C73" s="61">
        <v>440000</v>
      </c>
      <c r="D73" s="51"/>
      <c r="E73" s="51"/>
      <c r="F73" s="56" t="s">
        <v>8395</v>
      </c>
      <c r="G73" s="56"/>
      <c r="H73" s="211" t="s">
        <v>3566</v>
      </c>
      <c r="I73" s="56"/>
      <c r="J73" s="56"/>
      <c r="K73" s="56"/>
      <c r="L73" s="56"/>
      <c r="M73" s="51"/>
    </row>
    <row r="74" spans="1:13">
      <c r="A74" s="37">
        <v>71</v>
      </c>
      <c r="B74" s="148" t="s">
        <v>3378</v>
      </c>
      <c r="C74" s="61">
        <v>490000</v>
      </c>
      <c r="D74" s="51"/>
      <c r="E74" s="51"/>
      <c r="F74" s="56" t="s">
        <v>8395</v>
      </c>
      <c r="G74" s="56"/>
      <c r="H74" s="211" t="s">
        <v>3566</v>
      </c>
      <c r="I74" s="56"/>
      <c r="J74" s="56"/>
      <c r="K74" s="56"/>
      <c r="L74" s="56"/>
      <c r="M74" s="51"/>
    </row>
    <row r="75" spans="1:13" ht="57">
      <c r="A75" s="148">
        <v>72</v>
      </c>
      <c r="B75" s="148" t="s">
        <v>3444</v>
      </c>
      <c r="C75" s="61">
        <v>440000</v>
      </c>
      <c r="D75" s="51"/>
      <c r="E75" s="51"/>
      <c r="F75" s="56" t="s">
        <v>8395</v>
      </c>
      <c r="G75" s="56"/>
      <c r="H75" s="211" t="s">
        <v>3566</v>
      </c>
      <c r="I75" s="56"/>
      <c r="J75" s="56"/>
      <c r="K75" s="56"/>
      <c r="L75" s="56"/>
      <c r="M75" s="51" t="s">
        <v>3578</v>
      </c>
    </row>
    <row r="76" spans="1:13" ht="57">
      <c r="A76" s="37">
        <v>73</v>
      </c>
      <c r="B76" s="148" t="s">
        <v>3444</v>
      </c>
      <c r="C76" s="61">
        <v>330000</v>
      </c>
      <c r="D76" s="51"/>
      <c r="E76" s="51"/>
      <c r="F76" s="56" t="s">
        <v>8395</v>
      </c>
      <c r="G76" s="56"/>
      <c r="H76" s="211" t="s">
        <v>3566</v>
      </c>
      <c r="I76" s="56"/>
      <c r="J76" s="56"/>
      <c r="K76" s="56"/>
      <c r="L76" s="56"/>
      <c r="M76" s="51" t="s">
        <v>3578</v>
      </c>
    </row>
    <row r="77" spans="1:13">
      <c r="A77" s="148">
        <v>74</v>
      </c>
      <c r="B77" s="148" t="s">
        <v>3443</v>
      </c>
      <c r="C77" s="61">
        <v>440000</v>
      </c>
      <c r="D77" s="51"/>
      <c r="E77" s="51"/>
      <c r="F77" s="56" t="s">
        <v>8395</v>
      </c>
      <c r="G77" s="56"/>
      <c r="H77" s="211" t="s">
        <v>3566</v>
      </c>
      <c r="I77" s="56"/>
      <c r="J77" s="56"/>
      <c r="K77" s="56"/>
      <c r="L77" s="56"/>
      <c r="M77" s="51"/>
    </row>
    <row r="78" spans="1:13">
      <c r="A78" s="37">
        <v>75</v>
      </c>
      <c r="B78" s="148" t="s">
        <v>3442</v>
      </c>
      <c r="C78" s="61">
        <v>870000</v>
      </c>
      <c r="D78" s="51"/>
      <c r="E78" s="51"/>
      <c r="F78" s="56" t="s">
        <v>8499</v>
      </c>
      <c r="G78" s="56"/>
      <c r="H78" s="211" t="s">
        <v>3566</v>
      </c>
      <c r="I78" s="56"/>
      <c r="J78" s="56"/>
      <c r="K78" s="56"/>
      <c r="L78" s="56"/>
      <c r="M78" s="51"/>
    </row>
    <row r="79" spans="1:13">
      <c r="A79" s="148">
        <v>76</v>
      </c>
      <c r="B79" s="148" t="s">
        <v>3379</v>
      </c>
      <c r="C79" s="61">
        <v>1000000</v>
      </c>
      <c r="D79" s="51"/>
      <c r="E79" s="51"/>
      <c r="F79" s="56" t="s">
        <v>8396</v>
      </c>
      <c r="G79" s="56"/>
      <c r="H79" s="211" t="s">
        <v>3566</v>
      </c>
      <c r="I79" s="56"/>
      <c r="J79" s="56"/>
      <c r="K79" s="56"/>
      <c r="L79" s="56"/>
      <c r="M79" s="51"/>
    </row>
    <row r="80" spans="1:13">
      <c r="A80" s="37">
        <v>77</v>
      </c>
      <c r="B80" s="148" t="s">
        <v>3379</v>
      </c>
      <c r="C80" s="61">
        <v>500000</v>
      </c>
      <c r="D80" s="51"/>
      <c r="E80" s="51"/>
      <c r="F80" s="56" t="s">
        <v>8396</v>
      </c>
      <c r="G80" s="56"/>
      <c r="H80" s="211" t="s">
        <v>3566</v>
      </c>
      <c r="I80" s="56"/>
      <c r="J80" s="56"/>
      <c r="K80" s="56"/>
      <c r="L80" s="56"/>
      <c r="M80" s="51"/>
    </row>
    <row r="81" spans="1:13">
      <c r="A81" s="148">
        <v>78</v>
      </c>
      <c r="B81" s="148" t="s">
        <v>2297</v>
      </c>
      <c r="C81" s="61">
        <v>500000</v>
      </c>
      <c r="D81" s="51"/>
      <c r="E81" s="51"/>
      <c r="F81" s="56" t="s">
        <v>8397</v>
      </c>
      <c r="G81" s="56"/>
      <c r="H81" s="211" t="s">
        <v>3566</v>
      </c>
      <c r="I81" s="56"/>
      <c r="J81" s="56"/>
      <c r="K81" s="56"/>
      <c r="L81" s="56"/>
      <c r="M81" s="51"/>
    </row>
    <row r="82" spans="1:13">
      <c r="A82" s="37">
        <v>79</v>
      </c>
      <c r="B82" s="148" t="s">
        <v>2298</v>
      </c>
      <c r="C82" s="61">
        <v>240000</v>
      </c>
      <c r="D82" s="51"/>
      <c r="E82" s="51"/>
      <c r="F82" s="56" t="s">
        <v>8398</v>
      </c>
      <c r="G82" s="56"/>
      <c r="H82" s="211" t="s">
        <v>3566</v>
      </c>
      <c r="I82" s="56"/>
      <c r="J82" s="56"/>
      <c r="K82" s="56"/>
      <c r="L82" s="56"/>
      <c r="M82" s="51"/>
    </row>
    <row r="83" spans="1:13">
      <c r="A83" s="148">
        <v>80</v>
      </c>
      <c r="B83" s="148" t="s">
        <v>2300</v>
      </c>
      <c r="C83" s="61">
        <v>605000</v>
      </c>
      <c r="D83" s="51"/>
      <c r="E83" s="51"/>
      <c r="F83" s="56" t="s">
        <v>8399</v>
      </c>
      <c r="G83" s="56"/>
      <c r="H83" s="211" t="s">
        <v>3566</v>
      </c>
      <c r="I83" s="56"/>
      <c r="J83" s="56"/>
      <c r="K83" s="56"/>
      <c r="L83" s="56"/>
      <c r="M83" s="51"/>
    </row>
    <row r="84" spans="1:13">
      <c r="A84" s="37">
        <v>81</v>
      </c>
      <c r="B84" s="148" t="s">
        <v>2301</v>
      </c>
      <c r="C84" s="61">
        <v>160000</v>
      </c>
      <c r="D84" s="51"/>
      <c r="E84" s="51"/>
      <c r="F84" s="56" t="s">
        <v>8399</v>
      </c>
      <c r="G84" s="56"/>
      <c r="H84" s="211" t="s">
        <v>3566</v>
      </c>
      <c r="I84" s="56"/>
      <c r="J84" s="56"/>
      <c r="K84" s="56"/>
      <c r="L84" s="56"/>
      <c r="M84" s="51"/>
    </row>
    <row r="85" spans="1:13" ht="85.5">
      <c r="A85" s="148">
        <v>82</v>
      </c>
      <c r="B85" s="148" t="s">
        <v>2302</v>
      </c>
      <c r="C85" s="61">
        <v>535000</v>
      </c>
      <c r="D85" s="51"/>
      <c r="E85" s="51"/>
      <c r="F85" s="56" t="s">
        <v>8500</v>
      </c>
      <c r="G85" s="56"/>
      <c r="H85" s="211" t="s">
        <v>3566</v>
      </c>
      <c r="I85" s="56"/>
      <c r="J85" s="56"/>
      <c r="K85" s="56"/>
      <c r="L85" s="56"/>
      <c r="M85" s="51" t="s">
        <v>8501</v>
      </c>
    </row>
    <row r="86" spans="1:13">
      <c r="A86" s="37">
        <v>83</v>
      </c>
      <c r="B86" s="148" t="s">
        <v>2304</v>
      </c>
      <c r="C86" s="61">
        <v>515000</v>
      </c>
      <c r="D86" s="51"/>
      <c r="E86" s="51"/>
      <c r="F86" s="56" t="s">
        <v>8400</v>
      </c>
      <c r="G86" s="56"/>
      <c r="H86" s="211" t="s">
        <v>3566</v>
      </c>
      <c r="I86" s="56"/>
      <c r="J86" s="56"/>
      <c r="K86" s="56"/>
      <c r="L86" s="56"/>
      <c r="M86" s="51"/>
    </row>
    <row r="87" spans="1:13">
      <c r="A87" s="148">
        <v>84</v>
      </c>
      <c r="B87" s="148" t="s">
        <v>2713</v>
      </c>
      <c r="C87" s="61">
        <v>425000</v>
      </c>
      <c r="D87" s="51"/>
      <c r="E87" s="51"/>
      <c r="F87" s="56" t="s">
        <v>8502</v>
      </c>
      <c r="G87" s="56"/>
      <c r="H87" s="211" t="s">
        <v>3566</v>
      </c>
      <c r="I87" s="56"/>
      <c r="J87" s="56"/>
      <c r="K87" s="56"/>
      <c r="L87" s="56"/>
      <c r="M87" s="51"/>
    </row>
    <row r="88" spans="1:13">
      <c r="A88" s="37">
        <v>85</v>
      </c>
      <c r="B88" s="148" t="s">
        <v>3441</v>
      </c>
      <c r="C88" s="61">
        <v>245000</v>
      </c>
      <c r="D88" s="51"/>
      <c r="E88" s="51"/>
      <c r="F88" s="56" t="s">
        <v>8403</v>
      </c>
      <c r="G88" s="56"/>
      <c r="H88" s="211" t="s">
        <v>3566</v>
      </c>
      <c r="I88" s="56"/>
      <c r="J88" s="56"/>
      <c r="K88" s="56"/>
      <c r="L88" s="56"/>
      <c r="M88" s="51"/>
    </row>
    <row r="89" spans="1:13">
      <c r="A89" s="148">
        <v>86</v>
      </c>
      <c r="B89" s="148" t="s">
        <v>3440</v>
      </c>
      <c r="C89" s="61">
        <v>240000</v>
      </c>
      <c r="D89" s="51"/>
      <c r="E89" s="51"/>
      <c r="F89" s="56" t="s">
        <v>8403</v>
      </c>
      <c r="G89" s="56"/>
      <c r="H89" s="211" t="s">
        <v>3566</v>
      </c>
      <c r="I89" s="56"/>
      <c r="J89" s="56"/>
      <c r="K89" s="56"/>
      <c r="L89" s="56"/>
      <c r="M89" s="51"/>
    </row>
    <row r="90" spans="1:13">
      <c r="A90" s="37">
        <v>87</v>
      </c>
      <c r="B90" s="148" t="s">
        <v>3381</v>
      </c>
      <c r="C90" s="61">
        <v>320000</v>
      </c>
      <c r="D90" s="51"/>
      <c r="E90" s="51"/>
      <c r="F90" s="56" t="s">
        <v>8404</v>
      </c>
      <c r="G90" s="56"/>
      <c r="H90" s="211" t="s">
        <v>3566</v>
      </c>
      <c r="I90" s="56"/>
      <c r="J90" s="56"/>
      <c r="K90" s="56"/>
      <c r="L90" s="56"/>
      <c r="M90" s="51"/>
    </row>
    <row r="91" spans="1:13">
      <c r="A91" s="148">
        <v>88</v>
      </c>
      <c r="B91" s="148" t="s">
        <v>3381</v>
      </c>
      <c r="C91" s="61">
        <v>480000</v>
      </c>
      <c r="D91" s="51"/>
      <c r="E91" s="51"/>
      <c r="F91" s="56" t="s">
        <v>8404</v>
      </c>
      <c r="G91" s="56"/>
      <c r="H91" s="211" t="s">
        <v>3566</v>
      </c>
      <c r="I91" s="56"/>
      <c r="J91" s="56"/>
      <c r="K91" s="56"/>
      <c r="L91" s="56"/>
      <c r="M91" s="51"/>
    </row>
    <row r="92" spans="1:13">
      <c r="A92" s="37">
        <v>89</v>
      </c>
      <c r="B92" s="148" t="s">
        <v>3439</v>
      </c>
      <c r="C92" s="61">
        <v>120000</v>
      </c>
      <c r="D92" s="51"/>
      <c r="E92" s="51"/>
      <c r="F92" s="56" t="s">
        <v>8404</v>
      </c>
      <c r="G92" s="56"/>
      <c r="H92" s="211" t="s">
        <v>3566</v>
      </c>
      <c r="I92" s="56"/>
      <c r="J92" s="56"/>
      <c r="K92" s="56"/>
      <c r="L92" s="56"/>
      <c r="M92" s="51"/>
    </row>
    <row r="93" spans="1:13">
      <c r="A93" s="148">
        <v>90</v>
      </c>
      <c r="B93" s="148" t="s">
        <v>3439</v>
      </c>
      <c r="C93" s="61">
        <v>120000</v>
      </c>
      <c r="D93" s="51"/>
      <c r="E93" s="51"/>
      <c r="F93" s="56" t="s">
        <v>8404</v>
      </c>
      <c r="G93" s="56"/>
      <c r="H93" s="211" t="s">
        <v>3566</v>
      </c>
      <c r="I93" s="56"/>
      <c r="J93" s="56"/>
      <c r="K93" s="56"/>
      <c r="L93" s="56"/>
      <c r="M93" s="51"/>
    </row>
    <row r="94" spans="1:13">
      <c r="A94" s="37">
        <v>91</v>
      </c>
      <c r="B94" s="148" t="s">
        <v>2315</v>
      </c>
      <c r="C94" s="61">
        <v>435000</v>
      </c>
      <c r="D94" s="51"/>
      <c r="E94" s="51"/>
      <c r="F94" s="56" t="s">
        <v>8405</v>
      </c>
      <c r="G94" s="56"/>
      <c r="H94" s="211" t="s">
        <v>3566</v>
      </c>
      <c r="I94" s="56"/>
      <c r="J94" s="56"/>
      <c r="K94" s="56"/>
      <c r="L94" s="56"/>
      <c r="M94" s="51"/>
    </row>
    <row r="95" spans="1:13">
      <c r="A95" s="148">
        <v>92</v>
      </c>
      <c r="B95" s="148" t="s">
        <v>3382</v>
      </c>
      <c r="C95" s="61">
        <v>800000</v>
      </c>
      <c r="D95" s="51"/>
      <c r="E95" s="51"/>
      <c r="F95" s="56" t="s">
        <v>8406</v>
      </c>
      <c r="G95" s="56"/>
      <c r="H95" s="211" t="s">
        <v>3566</v>
      </c>
      <c r="I95" s="56"/>
      <c r="J95" s="56"/>
      <c r="K95" s="56"/>
      <c r="L95" s="56"/>
      <c r="M95" s="51"/>
    </row>
    <row r="96" spans="1:13">
      <c r="A96" s="37">
        <v>93</v>
      </c>
      <c r="B96" s="148" t="s">
        <v>3382</v>
      </c>
      <c r="C96" s="61">
        <v>345000</v>
      </c>
      <c r="D96" s="51"/>
      <c r="E96" s="51"/>
      <c r="F96" s="56" t="s">
        <v>8406</v>
      </c>
      <c r="G96" s="56"/>
      <c r="H96" s="211" t="s">
        <v>3566</v>
      </c>
      <c r="I96" s="56"/>
      <c r="J96" s="56"/>
      <c r="K96" s="56"/>
      <c r="L96" s="56"/>
      <c r="M96" s="51"/>
    </row>
    <row r="97" spans="1:13">
      <c r="A97" s="148">
        <v>94</v>
      </c>
      <c r="B97" s="148" t="s">
        <v>3382</v>
      </c>
      <c r="C97" s="61">
        <v>435000</v>
      </c>
      <c r="D97" s="51"/>
      <c r="E97" s="51"/>
      <c r="F97" s="56" t="s">
        <v>8405</v>
      </c>
      <c r="G97" s="56"/>
      <c r="H97" s="211" t="s">
        <v>3566</v>
      </c>
      <c r="I97" s="56"/>
      <c r="J97" s="56"/>
      <c r="K97" s="56"/>
      <c r="L97" s="56"/>
      <c r="M97" s="51"/>
    </row>
    <row r="98" spans="1:13">
      <c r="A98" s="37">
        <v>95</v>
      </c>
      <c r="B98" s="148" t="s">
        <v>3382</v>
      </c>
      <c r="C98" s="61">
        <v>400000</v>
      </c>
      <c r="D98" s="51"/>
      <c r="E98" s="51"/>
      <c r="F98" s="56" t="s">
        <v>8405</v>
      </c>
      <c r="G98" s="56"/>
      <c r="H98" s="211" t="s">
        <v>3566</v>
      </c>
      <c r="I98" s="56"/>
      <c r="J98" s="56"/>
      <c r="K98" s="56"/>
      <c r="L98" s="56"/>
      <c r="M98" s="51"/>
    </row>
    <row r="99" spans="1:13">
      <c r="A99" s="148">
        <v>96</v>
      </c>
      <c r="B99" s="148" t="s">
        <v>3382</v>
      </c>
      <c r="C99" s="61">
        <v>400000</v>
      </c>
      <c r="D99" s="51"/>
      <c r="E99" s="51"/>
      <c r="F99" s="56" t="s">
        <v>8406</v>
      </c>
      <c r="G99" s="56"/>
      <c r="H99" s="211" t="s">
        <v>3566</v>
      </c>
      <c r="I99" s="56"/>
      <c r="J99" s="56"/>
      <c r="K99" s="56"/>
      <c r="L99" s="56"/>
      <c r="M99" s="51"/>
    </row>
    <row r="100" spans="1:13">
      <c r="A100" s="37">
        <v>97</v>
      </c>
      <c r="B100" s="148" t="s">
        <v>3382</v>
      </c>
      <c r="C100" s="61">
        <v>400000</v>
      </c>
      <c r="D100" s="51"/>
      <c r="E100" s="51"/>
      <c r="F100" s="56" t="s">
        <v>8406</v>
      </c>
      <c r="G100" s="56"/>
      <c r="H100" s="211" t="s">
        <v>3566</v>
      </c>
      <c r="I100" s="56"/>
      <c r="J100" s="56"/>
      <c r="K100" s="56"/>
      <c r="L100" s="56"/>
      <c r="M100" s="51"/>
    </row>
    <row r="101" spans="1:13">
      <c r="A101" s="148">
        <v>98</v>
      </c>
      <c r="B101" s="148" t="s">
        <v>3325</v>
      </c>
      <c r="C101" s="61">
        <v>240000</v>
      </c>
      <c r="D101" s="51"/>
      <c r="E101" s="51"/>
      <c r="F101" s="56" t="s">
        <v>8503</v>
      </c>
      <c r="G101" s="56"/>
      <c r="H101" s="211" t="s">
        <v>3566</v>
      </c>
      <c r="I101" s="56"/>
      <c r="J101" s="56"/>
      <c r="K101" s="56"/>
      <c r="L101" s="56"/>
      <c r="M101" s="51"/>
    </row>
    <row r="102" spans="1:13">
      <c r="A102" s="37">
        <v>99</v>
      </c>
      <c r="B102" s="148" t="s">
        <v>3325</v>
      </c>
      <c r="C102" s="61">
        <v>240000</v>
      </c>
      <c r="D102" s="51"/>
      <c r="E102" s="51"/>
      <c r="F102" s="56" t="s">
        <v>8503</v>
      </c>
      <c r="G102" s="56"/>
      <c r="H102" s="211" t="s">
        <v>3566</v>
      </c>
      <c r="I102" s="56"/>
      <c r="J102" s="56"/>
      <c r="K102" s="56"/>
      <c r="L102" s="56"/>
      <c r="M102" s="51"/>
    </row>
    <row r="103" spans="1:13" ht="57">
      <c r="A103" s="148">
        <v>100</v>
      </c>
      <c r="B103" s="148" t="s">
        <v>3325</v>
      </c>
      <c r="C103" s="61">
        <v>515000</v>
      </c>
      <c r="D103" s="51"/>
      <c r="E103" s="51"/>
      <c r="F103" s="56" t="s">
        <v>8314</v>
      </c>
      <c r="G103" s="56"/>
      <c r="H103" s="211" t="s">
        <v>3566</v>
      </c>
      <c r="I103" s="56"/>
      <c r="J103" s="56"/>
      <c r="K103" s="56"/>
      <c r="L103" s="56"/>
      <c r="M103" s="51" t="s">
        <v>3578</v>
      </c>
    </row>
    <row r="104" spans="1:13" ht="57">
      <c r="A104" s="37">
        <v>101</v>
      </c>
      <c r="B104" s="148" t="s">
        <v>2319</v>
      </c>
      <c r="C104" s="61">
        <v>570000</v>
      </c>
      <c r="D104" s="51"/>
      <c r="E104" s="51"/>
      <c r="F104" s="56" t="s">
        <v>8314</v>
      </c>
      <c r="G104" s="56"/>
      <c r="H104" s="211" t="s">
        <v>3566</v>
      </c>
      <c r="I104" s="56"/>
      <c r="J104" s="56"/>
      <c r="K104" s="56"/>
      <c r="L104" s="56"/>
      <c r="M104" s="51" t="s">
        <v>3578</v>
      </c>
    </row>
    <row r="105" spans="1:13">
      <c r="A105" s="148">
        <v>102</v>
      </c>
      <c r="B105" s="148" t="s">
        <v>3438</v>
      </c>
      <c r="C105" s="61">
        <v>328000</v>
      </c>
      <c r="D105" s="51"/>
      <c r="E105" s="51"/>
      <c r="F105" s="56" t="s">
        <v>8407</v>
      </c>
      <c r="G105" s="56"/>
      <c r="H105" s="211" t="s">
        <v>3566</v>
      </c>
      <c r="I105" s="56"/>
      <c r="J105" s="56"/>
      <c r="K105" s="56"/>
      <c r="L105" s="56"/>
      <c r="M105" s="51"/>
    </row>
    <row r="106" spans="1:13">
      <c r="A106" s="37">
        <v>103</v>
      </c>
      <c r="B106" s="148" t="s">
        <v>2322</v>
      </c>
      <c r="C106" s="61">
        <v>515000</v>
      </c>
      <c r="D106" s="51"/>
      <c r="E106" s="51"/>
      <c r="F106" s="56" t="s">
        <v>8408</v>
      </c>
      <c r="G106" s="56"/>
      <c r="H106" s="211" t="s">
        <v>3566</v>
      </c>
      <c r="I106" s="56"/>
      <c r="J106" s="56"/>
      <c r="K106" s="56"/>
      <c r="L106" s="56"/>
      <c r="M106" s="51"/>
    </row>
    <row r="107" spans="1:13" ht="57">
      <c r="A107" s="148">
        <v>104</v>
      </c>
      <c r="B107" s="148" t="s">
        <v>2322</v>
      </c>
      <c r="C107" s="61">
        <v>515000</v>
      </c>
      <c r="D107" s="51"/>
      <c r="E107" s="51"/>
      <c r="F107" s="56" t="s">
        <v>8408</v>
      </c>
      <c r="G107" s="56"/>
      <c r="H107" s="211" t="s">
        <v>3566</v>
      </c>
      <c r="I107" s="56"/>
      <c r="J107" s="56"/>
      <c r="K107" s="56"/>
      <c r="L107" s="56"/>
      <c r="M107" s="51" t="s">
        <v>3578</v>
      </c>
    </row>
    <row r="108" spans="1:13">
      <c r="A108" s="37">
        <v>105</v>
      </c>
      <c r="B108" s="148" t="s">
        <v>2322</v>
      </c>
      <c r="C108" s="61">
        <v>472000</v>
      </c>
      <c r="D108" s="51"/>
      <c r="E108" s="51"/>
      <c r="F108" s="56" t="s">
        <v>8408</v>
      </c>
      <c r="G108" s="56"/>
      <c r="H108" s="211" t="s">
        <v>3566</v>
      </c>
      <c r="I108" s="56"/>
      <c r="J108" s="56"/>
      <c r="K108" s="56"/>
      <c r="L108" s="56"/>
      <c r="M108" s="51"/>
    </row>
    <row r="109" spans="1:13">
      <c r="A109" s="148">
        <v>106</v>
      </c>
      <c r="B109" s="148" t="s">
        <v>3437</v>
      </c>
      <c r="C109" s="61">
        <v>515000</v>
      </c>
      <c r="D109" s="51"/>
      <c r="E109" s="51"/>
      <c r="F109" s="56" t="s">
        <v>8409</v>
      </c>
      <c r="G109" s="56"/>
      <c r="H109" s="211" t="s">
        <v>3566</v>
      </c>
      <c r="I109" s="56"/>
      <c r="J109" s="56"/>
      <c r="K109" s="56"/>
      <c r="L109" s="56"/>
      <c r="M109" s="51"/>
    </row>
    <row r="110" spans="1:13">
      <c r="A110" s="37">
        <v>107</v>
      </c>
      <c r="B110" s="148" t="s">
        <v>3383</v>
      </c>
      <c r="C110" s="61">
        <v>460000</v>
      </c>
      <c r="D110" s="51"/>
      <c r="E110" s="51"/>
      <c r="F110" s="56" t="s">
        <v>8409</v>
      </c>
      <c r="G110" s="56"/>
      <c r="H110" s="211" t="s">
        <v>3566</v>
      </c>
      <c r="I110" s="56"/>
      <c r="J110" s="56"/>
      <c r="K110" s="56"/>
      <c r="L110" s="56"/>
      <c r="M110" s="51"/>
    </row>
    <row r="111" spans="1:13" ht="57">
      <c r="A111" s="148">
        <v>108</v>
      </c>
      <c r="B111" s="148" t="s">
        <v>2325</v>
      </c>
      <c r="C111" s="61">
        <v>1030000</v>
      </c>
      <c r="D111" s="51"/>
      <c r="E111" s="51"/>
      <c r="F111" s="56" t="s">
        <v>8315</v>
      </c>
      <c r="G111" s="56"/>
      <c r="H111" s="211" t="s">
        <v>3566</v>
      </c>
      <c r="I111" s="56"/>
      <c r="J111" s="56"/>
      <c r="K111" s="56"/>
      <c r="L111" s="56"/>
      <c r="M111" s="51" t="s">
        <v>3578</v>
      </c>
    </row>
    <row r="112" spans="1:13">
      <c r="A112" s="37">
        <v>109</v>
      </c>
      <c r="B112" s="148" t="s">
        <v>2326</v>
      </c>
      <c r="C112" s="61">
        <v>158000</v>
      </c>
      <c r="D112" s="51"/>
      <c r="E112" s="51"/>
      <c r="F112" s="56" t="s">
        <v>8315</v>
      </c>
      <c r="G112" s="56"/>
      <c r="H112" s="211" t="s">
        <v>3566</v>
      </c>
      <c r="I112" s="56"/>
      <c r="J112" s="56"/>
      <c r="K112" s="56"/>
      <c r="L112" s="56"/>
      <c r="M112" s="51"/>
    </row>
    <row r="113" spans="1:13">
      <c r="A113" s="148">
        <v>110</v>
      </c>
      <c r="B113" s="148" t="s">
        <v>2327</v>
      </c>
      <c r="C113" s="61">
        <v>160000</v>
      </c>
      <c r="D113" s="51"/>
      <c r="E113" s="51"/>
      <c r="F113" s="56" t="s">
        <v>8504</v>
      </c>
      <c r="G113" s="56"/>
      <c r="H113" s="211" t="s">
        <v>3566</v>
      </c>
      <c r="I113" s="56"/>
      <c r="J113" s="56"/>
      <c r="K113" s="56"/>
      <c r="L113" s="56"/>
      <c r="M113" s="51"/>
    </row>
    <row r="114" spans="1:13">
      <c r="A114" s="37">
        <v>111</v>
      </c>
      <c r="B114" s="148" t="s">
        <v>2327</v>
      </c>
      <c r="C114" s="61">
        <v>160000</v>
      </c>
      <c r="D114" s="51"/>
      <c r="E114" s="51"/>
      <c r="F114" s="56" t="s">
        <v>8504</v>
      </c>
      <c r="G114" s="56"/>
      <c r="H114" s="211" t="s">
        <v>3566</v>
      </c>
      <c r="I114" s="56"/>
      <c r="J114" s="56"/>
      <c r="K114" s="56"/>
      <c r="L114" s="56"/>
      <c r="M114" s="51"/>
    </row>
    <row r="115" spans="1:13" ht="57">
      <c r="A115" s="148">
        <v>112</v>
      </c>
      <c r="B115" s="148" t="s">
        <v>730</v>
      </c>
      <c r="C115" s="61">
        <v>500000</v>
      </c>
      <c r="D115" s="51"/>
      <c r="E115" s="51"/>
      <c r="F115" s="56" t="s">
        <v>8504</v>
      </c>
      <c r="G115" s="56"/>
      <c r="H115" s="211" t="s">
        <v>3566</v>
      </c>
      <c r="I115" s="56"/>
      <c r="J115" s="56"/>
      <c r="K115" s="56"/>
      <c r="L115" s="56"/>
      <c r="M115" s="51" t="s">
        <v>3578</v>
      </c>
    </row>
    <row r="116" spans="1:13">
      <c r="A116" s="37">
        <v>113</v>
      </c>
      <c r="B116" s="148" t="s">
        <v>2330</v>
      </c>
      <c r="C116" s="61">
        <v>605000</v>
      </c>
      <c r="D116" s="51"/>
      <c r="E116" s="51"/>
      <c r="F116" s="56" t="s">
        <v>8410</v>
      </c>
      <c r="G116" s="56"/>
      <c r="H116" s="211" t="s">
        <v>3566</v>
      </c>
      <c r="I116" s="56"/>
      <c r="J116" s="56"/>
      <c r="K116" s="56"/>
      <c r="L116" s="56"/>
      <c r="M116" s="51"/>
    </row>
    <row r="117" spans="1:13" ht="57">
      <c r="A117" s="148">
        <v>114</v>
      </c>
      <c r="B117" s="148" t="s">
        <v>2330</v>
      </c>
      <c r="C117" s="61">
        <v>425000</v>
      </c>
      <c r="D117" s="51"/>
      <c r="E117" s="51"/>
      <c r="F117" s="56" t="s">
        <v>8410</v>
      </c>
      <c r="G117" s="56"/>
      <c r="H117" s="211" t="s">
        <v>3566</v>
      </c>
      <c r="I117" s="56"/>
      <c r="J117" s="56"/>
      <c r="K117" s="56"/>
      <c r="L117" s="56"/>
      <c r="M117" s="51" t="s">
        <v>3578</v>
      </c>
    </row>
    <row r="118" spans="1:13">
      <c r="A118" s="37">
        <v>115</v>
      </c>
      <c r="B118" s="148" t="s">
        <v>3169</v>
      </c>
      <c r="C118" s="61">
        <v>2000000</v>
      </c>
      <c r="D118" s="51"/>
      <c r="E118" s="51"/>
      <c r="F118" s="56" t="s">
        <v>8505</v>
      </c>
      <c r="G118" s="56"/>
      <c r="H118" s="211" t="s">
        <v>3566</v>
      </c>
      <c r="I118" s="56"/>
      <c r="J118" s="56"/>
      <c r="K118" s="56"/>
      <c r="L118" s="56"/>
      <c r="M118" s="51"/>
    </row>
    <row r="119" spans="1:13">
      <c r="A119" s="148">
        <v>116</v>
      </c>
      <c r="B119" s="148" t="s">
        <v>2331</v>
      </c>
      <c r="C119" s="61">
        <v>160000</v>
      </c>
      <c r="D119" s="51"/>
      <c r="E119" s="51"/>
      <c r="F119" s="56" t="s">
        <v>8505</v>
      </c>
      <c r="G119" s="56"/>
      <c r="H119" s="211" t="s">
        <v>3566</v>
      </c>
      <c r="I119" s="56"/>
      <c r="J119" s="56"/>
      <c r="K119" s="56"/>
      <c r="L119" s="56"/>
      <c r="M119" s="51"/>
    </row>
    <row r="120" spans="1:13">
      <c r="A120" s="37">
        <v>117</v>
      </c>
      <c r="B120" s="148" t="s">
        <v>787</v>
      </c>
      <c r="C120" s="61">
        <v>515000</v>
      </c>
      <c r="D120" s="51"/>
      <c r="E120" s="51"/>
      <c r="F120" s="56" t="s">
        <v>8506</v>
      </c>
      <c r="G120" s="56"/>
      <c r="H120" s="211" t="s">
        <v>3566</v>
      </c>
      <c r="I120" s="56"/>
      <c r="J120" s="56"/>
      <c r="K120" s="56"/>
      <c r="L120" s="56"/>
      <c r="M120" s="51"/>
    </row>
    <row r="121" spans="1:13">
      <c r="A121" s="148">
        <v>118</v>
      </c>
      <c r="B121" s="148" t="s">
        <v>787</v>
      </c>
      <c r="C121" s="61">
        <v>515000</v>
      </c>
      <c r="D121" s="51"/>
      <c r="E121" s="51"/>
      <c r="F121" s="56" t="s">
        <v>8506</v>
      </c>
      <c r="G121" s="56"/>
      <c r="H121" s="211" t="s">
        <v>3566</v>
      </c>
      <c r="I121" s="56"/>
      <c r="J121" s="56"/>
      <c r="K121" s="56"/>
      <c r="L121" s="56"/>
      <c r="M121" s="51"/>
    </row>
    <row r="122" spans="1:13">
      <c r="A122" s="37">
        <v>119</v>
      </c>
      <c r="B122" s="148" t="s">
        <v>2335</v>
      </c>
      <c r="C122" s="61">
        <v>118000</v>
      </c>
      <c r="D122" s="51"/>
      <c r="E122" s="51"/>
      <c r="F122" s="56" t="s">
        <v>8316</v>
      </c>
      <c r="G122" s="56"/>
      <c r="H122" s="211" t="s">
        <v>3566</v>
      </c>
      <c r="I122" s="56"/>
      <c r="J122" s="56"/>
      <c r="K122" s="56"/>
      <c r="L122" s="56"/>
      <c r="M122" s="51"/>
    </row>
    <row r="123" spans="1:13">
      <c r="A123" s="148">
        <v>120</v>
      </c>
      <c r="B123" s="148" t="s">
        <v>2335</v>
      </c>
      <c r="C123" s="61">
        <v>255000</v>
      </c>
      <c r="D123" s="51"/>
      <c r="E123" s="51"/>
      <c r="F123" s="56" t="s">
        <v>8316</v>
      </c>
      <c r="G123" s="56"/>
      <c r="H123" s="211" t="s">
        <v>3566</v>
      </c>
      <c r="I123" s="56"/>
      <c r="J123" s="56"/>
      <c r="K123" s="56"/>
      <c r="L123" s="56"/>
      <c r="M123" s="51"/>
    </row>
    <row r="124" spans="1:13">
      <c r="A124" s="37">
        <v>121</v>
      </c>
      <c r="B124" s="148" t="s">
        <v>3436</v>
      </c>
      <c r="C124" s="61">
        <v>154000</v>
      </c>
      <c r="D124" s="51"/>
      <c r="E124" s="51"/>
      <c r="F124" s="56" t="s">
        <v>8411</v>
      </c>
      <c r="G124" s="56"/>
      <c r="H124" s="211" t="s">
        <v>3566</v>
      </c>
      <c r="I124" s="56"/>
      <c r="J124" s="56"/>
      <c r="K124" s="56"/>
      <c r="L124" s="56"/>
      <c r="M124" s="51"/>
    </row>
    <row r="125" spans="1:13">
      <c r="A125" s="148">
        <v>122</v>
      </c>
      <c r="B125" s="148" t="s">
        <v>2340</v>
      </c>
      <c r="C125" s="61">
        <v>230000</v>
      </c>
      <c r="D125" s="51"/>
      <c r="E125" s="51"/>
      <c r="F125" s="56" t="s">
        <v>8412</v>
      </c>
      <c r="G125" s="56"/>
      <c r="H125" s="211" t="s">
        <v>3566</v>
      </c>
      <c r="I125" s="56"/>
      <c r="J125" s="56"/>
      <c r="K125" s="56"/>
      <c r="L125" s="56"/>
      <c r="M125" s="51"/>
    </row>
    <row r="126" spans="1:13">
      <c r="A126" s="37">
        <v>123</v>
      </c>
      <c r="B126" s="148" t="s">
        <v>3327</v>
      </c>
      <c r="C126" s="61">
        <v>115000</v>
      </c>
      <c r="D126" s="51"/>
      <c r="E126" s="51"/>
      <c r="F126" s="56" t="s">
        <v>8413</v>
      </c>
      <c r="G126" s="56"/>
      <c r="H126" s="211" t="s">
        <v>3566</v>
      </c>
      <c r="I126" s="56"/>
      <c r="J126" s="56"/>
      <c r="K126" s="56"/>
      <c r="L126" s="56"/>
      <c r="M126" s="51"/>
    </row>
    <row r="127" spans="1:13">
      <c r="A127" s="148">
        <v>124</v>
      </c>
      <c r="B127" s="148" t="s">
        <v>3327</v>
      </c>
      <c r="C127" s="61">
        <v>78000</v>
      </c>
      <c r="D127" s="51"/>
      <c r="E127" s="51"/>
      <c r="F127" s="56" t="s">
        <v>8413</v>
      </c>
      <c r="G127" s="56"/>
      <c r="H127" s="211" t="s">
        <v>3566</v>
      </c>
      <c r="I127" s="56"/>
      <c r="J127" s="56"/>
      <c r="K127" s="56"/>
      <c r="L127" s="56"/>
      <c r="M127" s="51"/>
    </row>
    <row r="128" spans="1:13" ht="85.5">
      <c r="A128" s="37">
        <v>125</v>
      </c>
      <c r="B128" s="148" t="s">
        <v>2342</v>
      </c>
      <c r="C128" s="61">
        <v>78000</v>
      </c>
      <c r="D128" s="51"/>
      <c r="E128" s="51"/>
      <c r="F128" s="56" t="s">
        <v>8507</v>
      </c>
      <c r="G128" s="56"/>
      <c r="H128" s="211" t="s">
        <v>3566</v>
      </c>
      <c r="I128" s="56"/>
      <c r="J128" s="56"/>
      <c r="K128" s="56"/>
      <c r="L128" s="56"/>
      <c r="M128" s="51" t="s">
        <v>8508</v>
      </c>
    </row>
    <row r="129" spans="1:13" ht="57">
      <c r="A129" s="148">
        <v>126</v>
      </c>
      <c r="B129" s="148" t="s">
        <v>3435</v>
      </c>
      <c r="C129" s="61">
        <v>515000</v>
      </c>
      <c r="D129" s="51"/>
      <c r="E129" s="51"/>
      <c r="F129" s="56" t="s">
        <v>8414</v>
      </c>
      <c r="G129" s="56"/>
      <c r="H129" s="211" t="s">
        <v>3566</v>
      </c>
      <c r="I129" s="56"/>
      <c r="J129" s="56"/>
      <c r="K129" s="56"/>
      <c r="L129" s="56"/>
      <c r="M129" s="51" t="s">
        <v>3578</v>
      </c>
    </row>
    <row r="130" spans="1:13" ht="57">
      <c r="A130" s="37">
        <v>127</v>
      </c>
      <c r="B130" s="148" t="s">
        <v>3042</v>
      </c>
      <c r="C130" s="61">
        <v>425000</v>
      </c>
      <c r="D130" s="51"/>
      <c r="E130" s="51"/>
      <c r="F130" s="56" t="s">
        <v>8415</v>
      </c>
      <c r="G130" s="56"/>
      <c r="H130" s="211" t="s">
        <v>3566</v>
      </c>
      <c r="I130" s="56"/>
      <c r="J130" s="56"/>
      <c r="K130" s="56"/>
      <c r="L130" s="56"/>
      <c r="M130" s="51" t="s">
        <v>3578</v>
      </c>
    </row>
    <row r="131" spans="1:13" ht="57">
      <c r="A131" s="148">
        <v>128</v>
      </c>
      <c r="B131" s="148" t="s">
        <v>3434</v>
      </c>
      <c r="C131" s="61">
        <v>75000</v>
      </c>
      <c r="D131" s="51"/>
      <c r="E131" s="51"/>
      <c r="F131" s="56" t="s">
        <v>8509</v>
      </c>
      <c r="G131" s="56"/>
      <c r="H131" s="211" t="s">
        <v>3566</v>
      </c>
      <c r="I131" s="56"/>
      <c r="J131" s="56"/>
      <c r="K131" s="56"/>
      <c r="L131" s="56"/>
      <c r="M131" s="51" t="s">
        <v>3578</v>
      </c>
    </row>
    <row r="132" spans="1:13">
      <c r="A132" s="37">
        <v>129</v>
      </c>
      <c r="B132" s="148" t="s">
        <v>3386</v>
      </c>
      <c r="C132" s="61">
        <v>75000</v>
      </c>
      <c r="D132" s="51"/>
      <c r="E132" s="51"/>
      <c r="F132" s="56" t="s">
        <v>8416</v>
      </c>
      <c r="G132" s="56"/>
      <c r="H132" s="211" t="s">
        <v>3566</v>
      </c>
      <c r="I132" s="56"/>
      <c r="J132" s="56"/>
      <c r="K132" s="56"/>
      <c r="L132" s="56"/>
      <c r="M132" s="51"/>
    </row>
    <row r="133" spans="1:13">
      <c r="A133" s="148">
        <v>130</v>
      </c>
      <c r="B133" s="148" t="s">
        <v>3386</v>
      </c>
      <c r="C133" s="61">
        <v>75000</v>
      </c>
      <c r="D133" s="51"/>
      <c r="E133" s="51"/>
      <c r="F133" s="56" t="s">
        <v>8416</v>
      </c>
      <c r="G133" s="56"/>
      <c r="H133" s="211" t="s">
        <v>3566</v>
      </c>
      <c r="I133" s="56"/>
      <c r="J133" s="56"/>
      <c r="K133" s="56"/>
      <c r="L133" s="56"/>
      <c r="M133" s="51"/>
    </row>
    <row r="134" spans="1:13">
      <c r="A134" s="37">
        <v>131</v>
      </c>
      <c r="B134" s="148" t="s">
        <v>3386</v>
      </c>
      <c r="C134" s="61">
        <v>75000</v>
      </c>
      <c r="D134" s="51"/>
      <c r="E134" s="51"/>
      <c r="F134" s="56" t="s">
        <v>8416</v>
      </c>
      <c r="G134" s="56"/>
      <c r="H134" s="211" t="s">
        <v>3566</v>
      </c>
      <c r="I134" s="56"/>
      <c r="J134" s="56"/>
      <c r="K134" s="56"/>
      <c r="L134" s="56"/>
      <c r="M134" s="51"/>
    </row>
    <row r="135" spans="1:13">
      <c r="A135" s="148">
        <v>132</v>
      </c>
      <c r="B135" s="148" t="s">
        <v>3386</v>
      </c>
      <c r="C135" s="61">
        <v>225000</v>
      </c>
      <c r="D135" s="51"/>
      <c r="E135" s="51"/>
      <c r="F135" s="56" t="s">
        <v>8416</v>
      </c>
      <c r="G135" s="56"/>
      <c r="H135" s="211" t="s">
        <v>3566</v>
      </c>
      <c r="I135" s="56"/>
      <c r="J135" s="56"/>
      <c r="K135" s="56"/>
      <c r="L135" s="56"/>
      <c r="M135" s="51"/>
    </row>
    <row r="136" spans="1:13">
      <c r="A136" s="37">
        <v>133</v>
      </c>
      <c r="B136" s="148" t="s">
        <v>2714</v>
      </c>
      <c r="C136" s="61">
        <v>114000</v>
      </c>
      <c r="D136" s="51"/>
      <c r="E136" s="51"/>
      <c r="F136" s="56" t="s">
        <v>8510</v>
      </c>
      <c r="G136" s="56"/>
      <c r="H136" s="211" t="s">
        <v>3566</v>
      </c>
      <c r="I136" s="56"/>
      <c r="J136" s="56"/>
      <c r="K136" s="56"/>
      <c r="L136" s="56"/>
      <c r="M136" s="51"/>
    </row>
    <row r="137" spans="1:13">
      <c r="A137" s="148">
        <v>134</v>
      </c>
      <c r="B137" s="148" t="s">
        <v>2714</v>
      </c>
      <c r="C137" s="61">
        <v>114000</v>
      </c>
      <c r="D137" s="51"/>
      <c r="E137" s="51"/>
      <c r="F137" s="56" t="s">
        <v>8510</v>
      </c>
      <c r="G137" s="56"/>
      <c r="H137" s="211" t="s">
        <v>3566</v>
      </c>
      <c r="I137" s="56"/>
      <c r="J137" s="56"/>
      <c r="K137" s="56"/>
      <c r="L137" s="56"/>
      <c r="M137" s="51"/>
    </row>
    <row r="138" spans="1:13">
      <c r="A138" s="37">
        <v>135</v>
      </c>
      <c r="B138" s="148" t="s">
        <v>2352</v>
      </c>
      <c r="C138" s="61">
        <v>114000</v>
      </c>
      <c r="D138" s="51"/>
      <c r="E138" s="51"/>
      <c r="F138" s="56" t="s">
        <v>8510</v>
      </c>
      <c r="G138" s="56"/>
      <c r="H138" s="211" t="s">
        <v>3566</v>
      </c>
      <c r="I138" s="56"/>
      <c r="J138" s="56"/>
      <c r="K138" s="56"/>
      <c r="L138" s="56"/>
      <c r="M138" s="51"/>
    </row>
    <row r="139" spans="1:13">
      <c r="A139" s="148">
        <v>136</v>
      </c>
      <c r="B139" s="148" t="s">
        <v>2352</v>
      </c>
      <c r="C139" s="61">
        <v>75000</v>
      </c>
      <c r="D139" s="51"/>
      <c r="E139" s="51"/>
      <c r="F139" s="56" t="s">
        <v>8510</v>
      </c>
      <c r="G139" s="56"/>
      <c r="H139" s="211" t="s">
        <v>3566</v>
      </c>
      <c r="I139" s="56"/>
      <c r="J139" s="56"/>
      <c r="K139" s="56"/>
      <c r="L139" s="56"/>
      <c r="M139" s="51"/>
    </row>
    <row r="140" spans="1:13">
      <c r="A140" s="37">
        <v>137</v>
      </c>
      <c r="B140" s="148" t="s">
        <v>2352</v>
      </c>
      <c r="C140" s="61">
        <v>800000</v>
      </c>
      <c r="D140" s="51"/>
      <c r="E140" s="51"/>
      <c r="F140" s="56" t="s">
        <v>8510</v>
      </c>
      <c r="G140" s="56"/>
      <c r="H140" s="211" t="s">
        <v>3566</v>
      </c>
      <c r="I140" s="56"/>
      <c r="J140" s="56"/>
      <c r="K140" s="56"/>
      <c r="L140" s="56"/>
      <c r="M140" s="51"/>
    </row>
    <row r="141" spans="1:13">
      <c r="A141" s="148">
        <v>138</v>
      </c>
      <c r="B141" s="148" t="s">
        <v>3433</v>
      </c>
      <c r="C141" s="61">
        <v>114000</v>
      </c>
      <c r="D141" s="51"/>
      <c r="E141" s="51"/>
      <c r="F141" s="56" t="s">
        <v>8317</v>
      </c>
      <c r="G141" s="56"/>
      <c r="H141" s="211" t="s">
        <v>3566</v>
      </c>
      <c r="I141" s="56"/>
      <c r="J141" s="56"/>
      <c r="K141" s="56"/>
      <c r="L141" s="56"/>
      <c r="M141" s="51"/>
    </row>
    <row r="142" spans="1:13" ht="57">
      <c r="A142" s="37">
        <v>139</v>
      </c>
      <c r="B142" s="148" t="s">
        <v>3077</v>
      </c>
      <c r="C142" s="61">
        <v>148000</v>
      </c>
      <c r="D142" s="51"/>
      <c r="E142" s="51"/>
      <c r="F142" s="56" t="s">
        <v>8317</v>
      </c>
      <c r="G142" s="56"/>
      <c r="H142" s="211" t="s">
        <v>3566</v>
      </c>
      <c r="I142" s="56"/>
      <c r="J142" s="56"/>
      <c r="K142" s="56"/>
      <c r="L142" s="56"/>
      <c r="M142" s="51" t="s">
        <v>3578</v>
      </c>
    </row>
    <row r="143" spans="1:13">
      <c r="A143" s="148">
        <v>140</v>
      </c>
      <c r="B143" s="148" t="s">
        <v>2715</v>
      </c>
      <c r="C143" s="61">
        <v>148000</v>
      </c>
      <c r="D143" s="51"/>
      <c r="E143" s="51"/>
      <c r="F143" s="56" t="s">
        <v>8417</v>
      </c>
      <c r="G143" s="56"/>
      <c r="H143" s="211" t="s">
        <v>3566</v>
      </c>
      <c r="I143" s="56"/>
      <c r="J143" s="56"/>
      <c r="K143" s="56"/>
      <c r="L143" s="56"/>
      <c r="M143" s="51"/>
    </row>
    <row r="144" spans="1:13">
      <c r="A144" s="37">
        <v>141</v>
      </c>
      <c r="B144" s="148" t="s">
        <v>2715</v>
      </c>
      <c r="C144" s="61">
        <v>148000</v>
      </c>
      <c r="D144" s="51"/>
      <c r="E144" s="51"/>
      <c r="F144" s="56" t="s">
        <v>8417</v>
      </c>
      <c r="G144" s="56"/>
      <c r="H144" s="211" t="s">
        <v>3566</v>
      </c>
      <c r="I144" s="56"/>
      <c r="J144" s="56"/>
      <c r="K144" s="56"/>
      <c r="L144" s="56"/>
      <c r="M144" s="51"/>
    </row>
    <row r="145" spans="1:13">
      <c r="A145" s="148">
        <v>142</v>
      </c>
      <c r="B145" s="148" t="s">
        <v>3170</v>
      </c>
      <c r="C145" s="61">
        <v>300000</v>
      </c>
      <c r="D145" s="51"/>
      <c r="E145" s="51"/>
      <c r="F145" s="56" t="s">
        <v>8318</v>
      </c>
      <c r="G145" s="56"/>
      <c r="H145" s="211" t="s">
        <v>3566</v>
      </c>
      <c r="I145" s="56"/>
      <c r="J145" s="56"/>
      <c r="K145" s="56"/>
      <c r="L145" s="56"/>
      <c r="M145" s="51"/>
    </row>
    <row r="146" spans="1:13" ht="57">
      <c r="A146" s="37">
        <v>143</v>
      </c>
      <c r="B146" s="148" t="s">
        <v>3170</v>
      </c>
      <c r="C146" s="61">
        <v>148000</v>
      </c>
      <c r="D146" s="51"/>
      <c r="E146" s="51"/>
      <c r="F146" s="56" t="s">
        <v>8318</v>
      </c>
      <c r="G146" s="56"/>
      <c r="H146" s="211" t="s">
        <v>3566</v>
      </c>
      <c r="I146" s="56"/>
      <c r="J146" s="56"/>
      <c r="K146" s="56"/>
      <c r="L146" s="56"/>
      <c r="M146" s="51" t="s">
        <v>3578</v>
      </c>
    </row>
    <row r="147" spans="1:13">
      <c r="A147" s="148">
        <v>144</v>
      </c>
      <c r="B147" s="148" t="s">
        <v>3170</v>
      </c>
      <c r="C147" s="61">
        <v>600000</v>
      </c>
      <c r="D147" s="51"/>
      <c r="E147" s="51"/>
      <c r="F147" s="56" t="s">
        <v>8511</v>
      </c>
      <c r="G147" s="56"/>
      <c r="H147" s="211" t="s">
        <v>3566</v>
      </c>
      <c r="I147" s="56"/>
      <c r="J147" s="56"/>
      <c r="K147" s="56"/>
      <c r="L147" s="56"/>
      <c r="M147" s="51"/>
    </row>
    <row r="148" spans="1:13">
      <c r="A148" s="37">
        <v>145</v>
      </c>
      <c r="B148" s="148" t="s">
        <v>2357</v>
      </c>
      <c r="C148" s="61">
        <v>164000</v>
      </c>
      <c r="D148" s="51"/>
      <c r="E148" s="51"/>
      <c r="F148" s="56" t="s">
        <v>8511</v>
      </c>
      <c r="G148" s="56"/>
      <c r="H148" s="211" t="s">
        <v>3566</v>
      </c>
      <c r="I148" s="56"/>
      <c r="J148" s="56"/>
      <c r="K148" s="56"/>
      <c r="L148" s="56"/>
      <c r="M148" s="51"/>
    </row>
    <row r="149" spans="1:13">
      <c r="A149" s="148">
        <v>146</v>
      </c>
      <c r="B149" s="148" t="s">
        <v>2358</v>
      </c>
      <c r="C149" s="61">
        <v>500000</v>
      </c>
      <c r="D149" s="51"/>
      <c r="E149" s="51"/>
      <c r="F149" s="56" t="s">
        <v>8512</v>
      </c>
      <c r="G149" s="56"/>
      <c r="H149" s="211" t="s">
        <v>3566</v>
      </c>
      <c r="I149" s="56"/>
      <c r="J149" s="56"/>
      <c r="K149" s="56"/>
      <c r="L149" s="56"/>
      <c r="M149" s="51"/>
    </row>
    <row r="150" spans="1:13">
      <c r="A150" s="37">
        <v>147</v>
      </c>
      <c r="B150" s="148" t="s">
        <v>2359</v>
      </c>
      <c r="C150" s="61">
        <v>180000</v>
      </c>
      <c r="D150" s="51"/>
      <c r="E150" s="51"/>
      <c r="F150" s="56" t="s">
        <v>8418</v>
      </c>
      <c r="G150" s="56"/>
      <c r="H150" s="211" t="s">
        <v>3566</v>
      </c>
      <c r="I150" s="56"/>
      <c r="J150" s="56"/>
      <c r="K150" s="56"/>
      <c r="L150" s="56"/>
      <c r="M150" s="51"/>
    </row>
    <row r="151" spans="1:13">
      <c r="A151" s="148">
        <v>148</v>
      </c>
      <c r="B151" s="148" t="s">
        <v>3171</v>
      </c>
      <c r="C151" s="61">
        <v>500000</v>
      </c>
      <c r="D151" s="51"/>
      <c r="E151" s="51"/>
      <c r="F151" s="56" t="s">
        <v>8513</v>
      </c>
      <c r="G151" s="56"/>
      <c r="H151" s="211" t="s">
        <v>3566</v>
      </c>
      <c r="I151" s="56"/>
      <c r="J151" s="56"/>
      <c r="K151" s="56"/>
      <c r="L151" s="56"/>
      <c r="M151" s="51"/>
    </row>
    <row r="152" spans="1:13">
      <c r="A152" s="37">
        <v>149</v>
      </c>
      <c r="B152" s="148" t="s">
        <v>2361</v>
      </c>
      <c r="C152" s="61">
        <v>100000</v>
      </c>
      <c r="D152" s="51"/>
      <c r="E152" s="51"/>
      <c r="F152" s="56" t="s">
        <v>8513</v>
      </c>
      <c r="G152" s="56"/>
      <c r="H152" s="211" t="s">
        <v>3566</v>
      </c>
      <c r="I152" s="56"/>
      <c r="J152" s="56"/>
      <c r="K152" s="56"/>
      <c r="L152" s="56"/>
      <c r="M152" s="51"/>
    </row>
    <row r="153" spans="1:13" ht="57">
      <c r="A153" s="148">
        <v>150</v>
      </c>
      <c r="B153" s="148" t="s">
        <v>2361</v>
      </c>
      <c r="C153" s="61">
        <v>100000</v>
      </c>
      <c r="D153" s="51"/>
      <c r="E153" s="51"/>
      <c r="F153" s="56" t="s">
        <v>8513</v>
      </c>
      <c r="G153" s="56"/>
      <c r="H153" s="211" t="s">
        <v>3566</v>
      </c>
      <c r="I153" s="56"/>
      <c r="J153" s="56"/>
      <c r="K153" s="56"/>
      <c r="L153" s="56"/>
      <c r="M153" s="51" t="s">
        <v>3578</v>
      </c>
    </row>
    <row r="154" spans="1:13">
      <c r="A154" s="37">
        <v>151</v>
      </c>
      <c r="B154" s="148" t="s">
        <v>2362</v>
      </c>
      <c r="C154" s="61">
        <v>228000</v>
      </c>
      <c r="D154" s="51"/>
      <c r="E154" s="51"/>
      <c r="F154" s="56" t="s">
        <v>8319</v>
      </c>
      <c r="G154" s="56"/>
      <c r="H154" s="211" t="s">
        <v>3566</v>
      </c>
      <c r="I154" s="56"/>
      <c r="J154" s="56"/>
      <c r="K154" s="56"/>
      <c r="L154" s="56"/>
      <c r="M154" s="51"/>
    </row>
    <row r="155" spans="1:13">
      <c r="A155" s="148">
        <v>152</v>
      </c>
      <c r="B155" s="148" t="s">
        <v>2363</v>
      </c>
      <c r="C155" s="61">
        <v>300000</v>
      </c>
      <c r="D155" s="51"/>
      <c r="E155" s="51"/>
      <c r="F155" s="56" t="s">
        <v>8514</v>
      </c>
      <c r="G155" s="56"/>
      <c r="H155" s="211" t="s">
        <v>3566</v>
      </c>
      <c r="I155" s="56"/>
      <c r="J155" s="56"/>
      <c r="K155" s="56"/>
      <c r="L155" s="56"/>
      <c r="M155" s="51"/>
    </row>
    <row r="156" spans="1:13">
      <c r="A156" s="37">
        <v>153</v>
      </c>
      <c r="B156" s="148" t="s">
        <v>2368</v>
      </c>
      <c r="C156" s="61">
        <v>800000</v>
      </c>
      <c r="D156" s="51"/>
      <c r="E156" s="51"/>
      <c r="F156" s="56" t="s">
        <v>8419</v>
      </c>
      <c r="G156" s="56"/>
      <c r="H156" s="211" t="s">
        <v>3566</v>
      </c>
      <c r="I156" s="56"/>
      <c r="J156" s="56"/>
      <c r="K156" s="56"/>
      <c r="L156" s="56"/>
      <c r="M156" s="51"/>
    </row>
    <row r="157" spans="1:13">
      <c r="A157" s="148">
        <v>154</v>
      </c>
      <c r="B157" s="148" t="s">
        <v>2368</v>
      </c>
      <c r="C157" s="61">
        <v>155000</v>
      </c>
      <c r="D157" s="51"/>
      <c r="E157" s="51"/>
      <c r="F157" s="56" t="s">
        <v>8320</v>
      </c>
      <c r="G157" s="56"/>
      <c r="H157" s="211" t="s">
        <v>3566</v>
      </c>
      <c r="I157" s="56"/>
      <c r="J157" s="56"/>
      <c r="K157" s="56"/>
      <c r="L157" s="56"/>
      <c r="M157" s="51"/>
    </row>
    <row r="158" spans="1:13">
      <c r="A158" s="37">
        <v>155</v>
      </c>
      <c r="B158" s="148" t="s">
        <v>2368</v>
      </c>
      <c r="C158" s="61">
        <v>30000</v>
      </c>
      <c r="D158" s="51"/>
      <c r="E158" s="51"/>
      <c r="F158" s="56" t="s">
        <v>8320</v>
      </c>
      <c r="G158" s="56"/>
      <c r="H158" s="211" t="s">
        <v>3566</v>
      </c>
      <c r="I158" s="56"/>
      <c r="J158" s="56"/>
      <c r="K158" s="56"/>
      <c r="L158" s="56"/>
      <c r="M158" s="51"/>
    </row>
    <row r="159" spans="1:13">
      <c r="A159" s="148">
        <v>156</v>
      </c>
      <c r="B159" s="148" t="s">
        <v>2368</v>
      </c>
      <c r="C159" s="61">
        <v>270000</v>
      </c>
      <c r="D159" s="51"/>
      <c r="E159" s="51"/>
      <c r="F159" s="56" t="s">
        <v>8320</v>
      </c>
      <c r="G159" s="56"/>
      <c r="H159" s="211" t="s">
        <v>3566</v>
      </c>
      <c r="I159" s="56"/>
      <c r="J159" s="56"/>
      <c r="K159" s="56"/>
      <c r="L159" s="56"/>
      <c r="M159" s="51"/>
    </row>
    <row r="160" spans="1:13" ht="57">
      <c r="A160" s="37">
        <v>157</v>
      </c>
      <c r="B160" s="148" t="s">
        <v>2368</v>
      </c>
      <c r="C160" s="61">
        <v>75000</v>
      </c>
      <c r="D160" s="51"/>
      <c r="E160" s="51"/>
      <c r="F160" s="56" t="s">
        <v>8320</v>
      </c>
      <c r="G160" s="56"/>
      <c r="H160" s="211" t="s">
        <v>3566</v>
      </c>
      <c r="I160" s="56"/>
      <c r="J160" s="56"/>
      <c r="K160" s="56"/>
      <c r="L160" s="56"/>
      <c r="M160" s="51" t="s">
        <v>3578</v>
      </c>
    </row>
    <row r="161" spans="1:13">
      <c r="A161" s="148">
        <v>158</v>
      </c>
      <c r="B161" s="148" t="s">
        <v>2368</v>
      </c>
      <c r="C161" s="61">
        <v>300000</v>
      </c>
      <c r="D161" s="51"/>
      <c r="E161" s="51"/>
      <c r="F161" s="56" t="s">
        <v>8419</v>
      </c>
      <c r="G161" s="56"/>
      <c r="H161" s="211" t="s">
        <v>3566</v>
      </c>
      <c r="I161" s="56"/>
      <c r="J161" s="56"/>
      <c r="K161" s="56"/>
      <c r="L161" s="56"/>
      <c r="M161" s="51"/>
    </row>
    <row r="162" spans="1:13">
      <c r="A162" s="37">
        <v>159</v>
      </c>
      <c r="B162" s="148" t="s">
        <v>2370</v>
      </c>
      <c r="C162" s="61">
        <v>600000</v>
      </c>
      <c r="D162" s="51"/>
      <c r="E162" s="51"/>
      <c r="F162" s="56" t="s">
        <v>8321</v>
      </c>
      <c r="G162" s="56"/>
      <c r="H162" s="211" t="s">
        <v>3566</v>
      </c>
      <c r="I162" s="56"/>
      <c r="J162" s="56"/>
      <c r="K162" s="56"/>
      <c r="L162" s="56"/>
      <c r="M162" s="51"/>
    </row>
    <row r="163" spans="1:13">
      <c r="A163" s="148">
        <v>160</v>
      </c>
      <c r="B163" s="148" t="s">
        <v>3172</v>
      </c>
      <c r="C163" s="61">
        <v>400000</v>
      </c>
      <c r="D163" s="51"/>
      <c r="E163" s="51"/>
      <c r="F163" s="56" t="s">
        <v>8322</v>
      </c>
      <c r="G163" s="56"/>
      <c r="H163" s="211" t="s">
        <v>3566</v>
      </c>
      <c r="I163" s="56"/>
      <c r="J163" s="56"/>
      <c r="K163" s="56"/>
      <c r="L163" s="56"/>
      <c r="M163" s="51"/>
    </row>
    <row r="164" spans="1:13">
      <c r="A164" s="37">
        <v>161</v>
      </c>
      <c r="B164" s="148" t="s">
        <v>3432</v>
      </c>
      <c r="C164" s="61">
        <v>100000</v>
      </c>
      <c r="D164" s="51"/>
      <c r="E164" s="51"/>
      <c r="F164" s="56" t="s">
        <v>8322</v>
      </c>
      <c r="G164" s="56"/>
      <c r="H164" s="211" t="s">
        <v>3566</v>
      </c>
      <c r="I164" s="56"/>
      <c r="J164" s="56"/>
      <c r="K164" s="56"/>
      <c r="L164" s="56"/>
      <c r="M164" s="51"/>
    </row>
    <row r="165" spans="1:13">
      <c r="A165" s="148">
        <v>162</v>
      </c>
      <c r="B165" s="148" t="s">
        <v>3432</v>
      </c>
      <c r="C165" s="61">
        <v>200000</v>
      </c>
      <c r="D165" s="51"/>
      <c r="E165" s="51"/>
      <c r="F165" s="56" t="s">
        <v>8322</v>
      </c>
      <c r="G165" s="56"/>
      <c r="H165" s="211" t="s">
        <v>3566</v>
      </c>
      <c r="I165" s="56"/>
      <c r="J165" s="56"/>
      <c r="K165" s="56"/>
      <c r="L165" s="56"/>
      <c r="M165" s="51"/>
    </row>
    <row r="166" spans="1:13">
      <c r="A166" s="37">
        <v>163</v>
      </c>
      <c r="B166" s="148" t="s">
        <v>3432</v>
      </c>
      <c r="C166" s="61">
        <v>200000</v>
      </c>
      <c r="D166" s="51"/>
      <c r="E166" s="51"/>
      <c r="F166" s="56" t="s">
        <v>8322</v>
      </c>
      <c r="G166" s="56"/>
      <c r="H166" s="211" t="s">
        <v>3566</v>
      </c>
      <c r="I166" s="56"/>
      <c r="J166" s="56"/>
      <c r="K166" s="56"/>
      <c r="L166" s="56"/>
      <c r="M166" s="51"/>
    </row>
    <row r="167" spans="1:13" ht="57">
      <c r="A167" s="148">
        <v>164</v>
      </c>
      <c r="B167" s="148" t="s">
        <v>3431</v>
      </c>
      <c r="C167" s="61">
        <v>200000</v>
      </c>
      <c r="D167" s="51"/>
      <c r="E167" s="51"/>
      <c r="F167" s="56" t="s">
        <v>8322</v>
      </c>
      <c r="G167" s="56"/>
      <c r="H167" s="211" t="s">
        <v>3566</v>
      </c>
      <c r="I167" s="56"/>
      <c r="J167" s="56"/>
      <c r="K167" s="56"/>
      <c r="L167" s="56"/>
      <c r="M167" s="51" t="s">
        <v>3578</v>
      </c>
    </row>
    <row r="168" spans="1:13">
      <c r="A168" s="37">
        <v>165</v>
      </c>
      <c r="B168" s="148" t="s">
        <v>2371</v>
      </c>
      <c r="C168" s="61">
        <v>400000</v>
      </c>
      <c r="D168" s="51"/>
      <c r="E168" s="51"/>
      <c r="F168" s="56" t="s">
        <v>8322</v>
      </c>
      <c r="G168" s="56"/>
      <c r="H168" s="211" t="s">
        <v>3566</v>
      </c>
      <c r="I168" s="56"/>
      <c r="J168" s="56"/>
      <c r="K168" s="56"/>
      <c r="L168" s="56"/>
      <c r="M168" s="51"/>
    </row>
    <row r="169" spans="1:13">
      <c r="A169" s="148">
        <v>166</v>
      </c>
      <c r="B169" s="148" t="s">
        <v>1564</v>
      </c>
      <c r="C169" s="61">
        <v>300000</v>
      </c>
      <c r="D169" s="51"/>
      <c r="E169" s="51"/>
      <c r="F169" s="56" t="s">
        <v>8323</v>
      </c>
      <c r="G169" s="56"/>
      <c r="H169" s="211" t="s">
        <v>3566</v>
      </c>
      <c r="I169" s="56"/>
      <c r="J169" s="56"/>
      <c r="K169" s="56"/>
      <c r="L169" s="56"/>
      <c r="M169" s="51"/>
    </row>
    <row r="170" spans="1:13">
      <c r="A170" s="37">
        <v>167</v>
      </c>
      <c r="B170" s="148" t="s">
        <v>1564</v>
      </c>
      <c r="C170" s="61">
        <v>100000</v>
      </c>
      <c r="D170" s="51"/>
      <c r="E170" s="51"/>
      <c r="F170" s="56" t="s">
        <v>8515</v>
      </c>
      <c r="G170" s="56"/>
      <c r="H170" s="211" t="s">
        <v>3566</v>
      </c>
      <c r="I170" s="56"/>
      <c r="J170" s="56"/>
      <c r="K170" s="56"/>
      <c r="L170" s="56"/>
      <c r="M170" s="51"/>
    </row>
    <row r="171" spans="1:13">
      <c r="A171" s="148">
        <v>168</v>
      </c>
      <c r="B171" s="148" t="s">
        <v>2373</v>
      </c>
      <c r="C171" s="61">
        <v>270000</v>
      </c>
      <c r="D171" s="51"/>
      <c r="E171" s="51"/>
      <c r="F171" s="56" t="s">
        <v>8324</v>
      </c>
      <c r="G171" s="56"/>
      <c r="H171" s="211" t="s">
        <v>3566</v>
      </c>
      <c r="I171" s="56"/>
      <c r="J171" s="56"/>
      <c r="K171" s="56"/>
      <c r="L171" s="56"/>
      <c r="M171" s="51"/>
    </row>
    <row r="172" spans="1:13" ht="57">
      <c r="A172" s="37">
        <v>169</v>
      </c>
      <c r="B172" s="148" t="s">
        <v>2373</v>
      </c>
      <c r="C172" s="61">
        <v>300000</v>
      </c>
      <c r="D172" s="51"/>
      <c r="E172" s="51"/>
      <c r="F172" s="56" t="s">
        <v>8324</v>
      </c>
      <c r="G172" s="56"/>
      <c r="H172" s="211" t="s">
        <v>3566</v>
      </c>
      <c r="I172" s="56"/>
      <c r="J172" s="56"/>
      <c r="K172" s="56"/>
      <c r="L172" s="56"/>
      <c r="M172" s="51" t="s">
        <v>3578</v>
      </c>
    </row>
    <row r="173" spans="1:13" ht="57">
      <c r="A173" s="148">
        <v>170</v>
      </c>
      <c r="B173" s="148" t="s">
        <v>3047</v>
      </c>
      <c r="C173" s="61">
        <v>225000</v>
      </c>
      <c r="D173" s="51"/>
      <c r="E173" s="51"/>
      <c r="F173" s="56" t="s">
        <v>8516</v>
      </c>
      <c r="G173" s="56"/>
      <c r="H173" s="211" t="s">
        <v>3566</v>
      </c>
      <c r="I173" s="56"/>
      <c r="J173" s="56"/>
      <c r="K173" s="56"/>
      <c r="L173" s="56"/>
      <c r="M173" s="51" t="s">
        <v>3578</v>
      </c>
    </row>
    <row r="174" spans="1:13" ht="57">
      <c r="A174" s="37">
        <v>171</v>
      </c>
      <c r="B174" s="148" t="s">
        <v>3430</v>
      </c>
      <c r="C174" s="61">
        <v>200000</v>
      </c>
      <c r="D174" s="51"/>
      <c r="E174" s="51"/>
      <c r="F174" s="56" t="s">
        <v>8516</v>
      </c>
      <c r="G174" s="56"/>
      <c r="H174" s="211" t="s">
        <v>3566</v>
      </c>
      <c r="I174" s="56"/>
      <c r="J174" s="56"/>
      <c r="K174" s="56"/>
      <c r="L174" s="56"/>
      <c r="M174" s="51" t="s">
        <v>3578</v>
      </c>
    </row>
    <row r="175" spans="1:13">
      <c r="A175" s="148">
        <v>172</v>
      </c>
      <c r="B175" s="148" t="s">
        <v>738</v>
      </c>
      <c r="C175" s="61">
        <v>100000</v>
      </c>
      <c r="D175" s="51"/>
      <c r="E175" s="51"/>
      <c r="F175" s="56" t="s">
        <v>8517</v>
      </c>
      <c r="G175" s="56"/>
      <c r="H175" s="211" t="s">
        <v>3566</v>
      </c>
      <c r="I175" s="56"/>
      <c r="J175" s="56"/>
      <c r="K175" s="56"/>
      <c r="L175" s="56"/>
      <c r="M175" s="51"/>
    </row>
    <row r="176" spans="1:13">
      <c r="A176" s="37">
        <v>173</v>
      </c>
      <c r="B176" s="148" t="s">
        <v>738</v>
      </c>
      <c r="C176" s="61">
        <v>100000</v>
      </c>
      <c r="D176" s="51"/>
      <c r="E176" s="51"/>
      <c r="F176" s="56" t="s">
        <v>8517</v>
      </c>
      <c r="G176" s="56"/>
      <c r="H176" s="211" t="s">
        <v>3566</v>
      </c>
      <c r="I176" s="56"/>
      <c r="J176" s="56"/>
      <c r="K176" s="56"/>
      <c r="L176" s="56"/>
      <c r="M176" s="51"/>
    </row>
    <row r="177" spans="1:13">
      <c r="A177" s="148">
        <v>174</v>
      </c>
      <c r="B177" s="148" t="s">
        <v>738</v>
      </c>
      <c r="C177" s="61">
        <v>200000</v>
      </c>
      <c r="D177" s="51"/>
      <c r="E177" s="51"/>
      <c r="F177" s="56" t="s">
        <v>8517</v>
      </c>
      <c r="G177" s="56"/>
      <c r="H177" s="211" t="s">
        <v>3566</v>
      </c>
      <c r="I177" s="56"/>
      <c r="J177" s="56"/>
      <c r="K177" s="56"/>
      <c r="L177" s="56"/>
      <c r="M177" s="51"/>
    </row>
    <row r="178" spans="1:13">
      <c r="A178" s="37">
        <v>175</v>
      </c>
      <c r="B178" s="148" t="s">
        <v>738</v>
      </c>
      <c r="C178" s="61">
        <v>75000</v>
      </c>
      <c r="D178" s="51"/>
      <c r="E178" s="51"/>
      <c r="F178" s="56" t="s">
        <v>8517</v>
      </c>
      <c r="G178" s="56"/>
      <c r="H178" s="211" t="s">
        <v>3566</v>
      </c>
      <c r="I178" s="56"/>
      <c r="J178" s="56"/>
      <c r="K178" s="56"/>
      <c r="L178" s="56"/>
      <c r="M178" s="51"/>
    </row>
    <row r="179" spans="1:13" ht="57">
      <c r="A179" s="148">
        <v>176</v>
      </c>
      <c r="B179" s="148" t="s">
        <v>738</v>
      </c>
      <c r="C179" s="61">
        <v>75000</v>
      </c>
      <c r="D179" s="51"/>
      <c r="E179" s="51"/>
      <c r="F179" s="56" t="s">
        <v>8517</v>
      </c>
      <c r="G179" s="56"/>
      <c r="H179" s="211" t="s">
        <v>3566</v>
      </c>
      <c r="I179" s="56"/>
      <c r="J179" s="56"/>
      <c r="K179" s="56"/>
      <c r="L179" s="56"/>
      <c r="M179" s="51" t="s">
        <v>3578</v>
      </c>
    </row>
    <row r="180" spans="1:13">
      <c r="A180" s="37">
        <v>177</v>
      </c>
      <c r="B180" s="148" t="s">
        <v>3429</v>
      </c>
      <c r="C180" s="61">
        <v>500000</v>
      </c>
      <c r="D180" s="51"/>
      <c r="E180" s="51"/>
      <c r="F180" s="56" t="s">
        <v>8325</v>
      </c>
      <c r="G180" s="56"/>
      <c r="H180" s="211" t="s">
        <v>3566</v>
      </c>
      <c r="I180" s="56"/>
      <c r="J180" s="56"/>
      <c r="K180" s="56"/>
      <c r="L180" s="56"/>
      <c r="M180" s="51"/>
    </row>
    <row r="181" spans="1:13">
      <c r="A181" s="148">
        <v>178</v>
      </c>
      <c r="B181" s="148" t="s">
        <v>3429</v>
      </c>
      <c r="C181" s="61">
        <v>75000</v>
      </c>
      <c r="D181" s="51"/>
      <c r="E181" s="51"/>
      <c r="F181" s="56" t="s">
        <v>8325</v>
      </c>
      <c r="G181" s="56"/>
      <c r="H181" s="211" t="s">
        <v>3566</v>
      </c>
      <c r="I181" s="56"/>
      <c r="J181" s="56"/>
      <c r="K181" s="56"/>
      <c r="L181" s="56"/>
      <c r="M181" s="51"/>
    </row>
    <row r="182" spans="1:13">
      <c r="A182" s="37">
        <v>179</v>
      </c>
      <c r="B182" s="148" t="s">
        <v>3388</v>
      </c>
      <c r="C182" s="61">
        <v>150000</v>
      </c>
      <c r="D182" s="51"/>
      <c r="E182" s="51"/>
      <c r="F182" s="56" t="s">
        <v>8420</v>
      </c>
      <c r="G182" s="56"/>
      <c r="H182" s="211" t="s">
        <v>3566</v>
      </c>
      <c r="I182" s="56"/>
      <c r="J182" s="56"/>
      <c r="K182" s="56"/>
      <c r="L182" s="56"/>
      <c r="M182" s="51"/>
    </row>
    <row r="183" spans="1:13">
      <c r="A183" s="148">
        <v>180</v>
      </c>
      <c r="B183" s="148" t="s">
        <v>3388</v>
      </c>
      <c r="C183" s="61">
        <v>1520000</v>
      </c>
      <c r="D183" s="51"/>
      <c r="E183" s="51"/>
      <c r="F183" s="56" t="s">
        <v>8420</v>
      </c>
      <c r="G183" s="56"/>
      <c r="H183" s="211" t="s">
        <v>3566</v>
      </c>
      <c r="I183" s="56"/>
      <c r="J183" s="56"/>
      <c r="K183" s="56"/>
      <c r="L183" s="56"/>
      <c r="M183" s="51"/>
    </row>
    <row r="184" spans="1:13">
      <c r="A184" s="37">
        <v>181</v>
      </c>
      <c r="B184" s="148" t="s">
        <v>789</v>
      </c>
      <c r="C184" s="61">
        <v>75000</v>
      </c>
      <c r="D184" s="51"/>
      <c r="E184" s="51"/>
      <c r="F184" s="56" t="s">
        <v>8421</v>
      </c>
      <c r="G184" s="56"/>
      <c r="H184" s="211" t="s">
        <v>3566</v>
      </c>
      <c r="I184" s="56"/>
      <c r="J184" s="56"/>
      <c r="K184" s="56"/>
      <c r="L184" s="56"/>
      <c r="M184" s="51"/>
    </row>
    <row r="185" spans="1:13" ht="57">
      <c r="A185" s="148">
        <v>182</v>
      </c>
      <c r="B185" s="148" t="s">
        <v>789</v>
      </c>
      <c r="C185" s="61">
        <v>100000</v>
      </c>
      <c r="D185" s="51"/>
      <c r="E185" s="51"/>
      <c r="F185" s="56" t="s">
        <v>8421</v>
      </c>
      <c r="G185" s="56"/>
      <c r="H185" s="211" t="s">
        <v>3566</v>
      </c>
      <c r="I185" s="56"/>
      <c r="J185" s="56"/>
      <c r="K185" s="56"/>
      <c r="L185" s="56"/>
      <c r="M185" s="51" t="s">
        <v>3578</v>
      </c>
    </row>
    <row r="186" spans="1:13">
      <c r="A186" s="37">
        <v>183</v>
      </c>
      <c r="B186" s="148" t="s">
        <v>2382</v>
      </c>
      <c r="C186" s="61">
        <v>160000</v>
      </c>
      <c r="D186" s="51"/>
      <c r="E186" s="51"/>
      <c r="F186" s="56" t="s">
        <v>8422</v>
      </c>
      <c r="G186" s="56"/>
      <c r="H186" s="211" t="s">
        <v>3566</v>
      </c>
      <c r="I186" s="56"/>
      <c r="J186" s="56"/>
      <c r="K186" s="56"/>
      <c r="L186" s="56"/>
      <c r="M186" s="51"/>
    </row>
    <row r="187" spans="1:13">
      <c r="A187" s="148">
        <v>184</v>
      </c>
      <c r="B187" s="148" t="s">
        <v>2382</v>
      </c>
      <c r="C187" s="61">
        <v>80000</v>
      </c>
      <c r="D187" s="51"/>
      <c r="E187" s="51"/>
      <c r="F187" s="56" t="s">
        <v>8422</v>
      </c>
      <c r="G187" s="56"/>
      <c r="H187" s="211" t="s">
        <v>3566</v>
      </c>
      <c r="I187" s="56"/>
      <c r="J187" s="56"/>
      <c r="K187" s="56"/>
      <c r="L187" s="56"/>
      <c r="M187" s="51"/>
    </row>
    <row r="188" spans="1:13">
      <c r="A188" s="37">
        <v>185</v>
      </c>
      <c r="B188" s="148" t="s">
        <v>2382</v>
      </c>
      <c r="C188" s="61">
        <v>80000</v>
      </c>
      <c r="D188" s="51"/>
      <c r="E188" s="51"/>
      <c r="F188" s="56" t="s">
        <v>8422</v>
      </c>
      <c r="G188" s="56"/>
      <c r="H188" s="211" t="s">
        <v>3566</v>
      </c>
      <c r="I188" s="56"/>
      <c r="J188" s="56"/>
      <c r="K188" s="56"/>
      <c r="L188" s="56"/>
      <c r="M188" s="51"/>
    </row>
    <row r="189" spans="1:13">
      <c r="A189" s="148">
        <v>186</v>
      </c>
      <c r="B189" s="148" t="s">
        <v>2382</v>
      </c>
      <c r="C189" s="61">
        <v>80000</v>
      </c>
      <c r="D189" s="51"/>
      <c r="E189" s="51"/>
      <c r="F189" s="56" t="s">
        <v>8423</v>
      </c>
      <c r="G189" s="56"/>
      <c r="H189" s="211" t="s">
        <v>3566</v>
      </c>
      <c r="I189" s="56"/>
      <c r="J189" s="56"/>
      <c r="K189" s="56"/>
      <c r="L189" s="56"/>
      <c r="M189" s="51"/>
    </row>
    <row r="190" spans="1:13">
      <c r="A190" s="37">
        <v>187</v>
      </c>
      <c r="B190" s="148" t="s">
        <v>2382</v>
      </c>
      <c r="C190" s="61">
        <v>80000</v>
      </c>
      <c r="D190" s="51"/>
      <c r="E190" s="51"/>
      <c r="F190" s="56" t="s">
        <v>8423</v>
      </c>
      <c r="G190" s="56"/>
      <c r="H190" s="211" t="s">
        <v>3566</v>
      </c>
      <c r="I190" s="56"/>
      <c r="J190" s="56"/>
      <c r="K190" s="56"/>
      <c r="L190" s="56"/>
      <c r="M190" s="51"/>
    </row>
    <row r="191" spans="1:13">
      <c r="A191" s="148">
        <v>188</v>
      </c>
      <c r="B191" s="148" t="s">
        <v>2383</v>
      </c>
      <c r="C191" s="61">
        <v>240000</v>
      </c>
      <c r="D191" s="51"/>
      <c r="E191" s="51"/>
      <c r="F191" s="56" t="s">
        <v>8518</v>
      </c>
      <c r="G191" s="56"/>
      <c r="H191" s="211" t="s">
        <v>3566</v>
      </c>
      <c r="I191" s="56"/>
      <c r="J191" s="56"/>
      <c r="K191" s="56"/>
      <c r="L191" s="56"/>
      <c r="M191" s="51"/>
    </row>
    <row r="192" spans="1:13" ht="57">
      <c r="A192" s="37">
        <v>189</v>
      </c>
      <c r="B192" s="148" t="s">
        <v>2383</v>
      </c>
      <c r="C192" s="61">
        <v>118000</v>
      </c>
      <c r="D192" s="51"/>
      <c r="E192" s="51"/>
      <c r="F192" s="56" t="s">
        <v>8518</v>
      </c>
      <c r="G192" s="56"/>
      <c r="H192" s="211" t="s">
        <v>3566</v>
      </c>
      <c r="I192" s="56"/>
      <c r="J192" s="56"/>
      <c r="K192" s="56"/>
      <c r="L192" s="56"/>
      <c r="M192" s="51" t="s">
        <v>3578</v>
      </c>
    </row>
    <row r="193" spans="1:13">
      <c r="A193" s="148">
        <v>190</v>
      </c>
      <c r="B193" s="148" t="s">
        <v>3428</v>
      </c>
      <c r="C193" s="61">
        <v>80000</v>
      </c>
      <c r="D193" s="51"/>
      <c r="E193" s="51"/>
      <c r="F193" s="56" t="s">
        <v>8424</v>
      </c>
      <c r="G193" s="56"/>
      <c r="H193" s="211" t="s">
        <v>3566</v>
      </c>
      <c r="I193" s="56"/>
      <c r="J193" s="56"/>
      <c r="K193" s="56"/>
      <c r="L193" s="56"/>
      <c r="M193" s="51"/>
    </row>
    <row r="194" spans="1:13" ht="57">
      <c r="A194" s="37">
        <v>191</v>
      </c>
      <c r="B194" s="148" t="s">
        <v>3428</v>
      </c>
      <c r="C194" s="61">
        <v>160000</v>
      </c>
      <c r="D194" s="51"/>
      <c r="E194" s="51"/>
      <c r="F194" s="56" t="s">
        <v>8424</v>
      </c>
      <c r="G194" s="56"/>
      <c r="H194" s="211" t="s">
        <v>3566</v>
      </c>
      <c r="I194" s="56"/>
      <c r="J194" s="56"/>
      <c r="K194" s="56"/>
      <c r="L194" s="56"/>
      <c r="M194" s="51" t="s">
        <v>3578</v>
      </c>
    </row>
    <row r="195" spans="1:13">
      <c r="A195" s="148">
        <v>192</v>
      </c>
      <c r="B195" s="148" t="s">
        <v>790</v>
      </c>
      <c r="C195" s="61">
        <v>80000</v>
      </c>
      <c r="D195" s="51"/>
      <c r="E195" s="51"/>
      <c r="F195" s="56" t="s">
        <v>8424</v>
      </c>
      <c r="G195" s="56"/>
      <c r="H195" s="211" t="s">
        <v>3566</v>
      </c>
      <c r="I195" s="56"/>
      <c r="J195" s="56"/>
      <c r="K195" s="56"/>
      <c r="L195" s="56"/>
      <c r="M195" s="51"/>
    </row>
    <row r="196" spans="1:13">
      <c r="A196" s="37">
        <v>193</v>
      </c>
      <c r="B196" s="148" t="s">
        <v>790</v>
      </c>
      <c r="C196" s="61">
        <v>80000</v>
      </c>
      <c r="D196" s="51"/>
      <c r="E196" s="51"/>
      <c r="F196" s="56" t="s">
        <v>8425</v>
      </c>
      <c r="G196" s="56"/>
      <c r="H196" s="211" t="s">
        <v>3566</v>
      </c>
      <c r="I196" s="56"/>
      <c r="J196" s="56"/>
      <c r="K196" s="56"/>
      <c r="L196" s="56"/>
      <c r="M196" s="51"/>
    </row>
    <row r="197" spans="1:13">
      <c r="A197" s="148">
        <v>194</v>
      </c>
      <c r="B197" s="148" t="s">
        <v>790</v>
      </c>
      <c r="C197" s="61">
        <v>160000</v>
      </c>
      <c r="D197" s="51"/>
      <c r="E197" s="51"/>
      <c r="F197" s="56" t="s">
        <v>8425</v>
      </c>
      <c r="G197" s="56"/>
      <c r="H197" s="211" t="s">
        <v>3566</v>
      </c>
      <c r="I197" s="56"/>
      <c r="J197" s="56"/>
      <c r="K197" s="56"/>
      <c r="L197" s="56"/>
      <c r="M197" s="51"/>
    </row>
    <row r="198" spans="1:13">
      <c r="A198" s="37">
        <v>195</v>
      </c>
      <c r="B198" s="148" t="s">
        <v>790</v>
      </c>
      <c r="C198" s="61">
        <v>80000</v>
      </c>
      <c r="D198" s="51"/>
      <c r="E198" s="51"/>
      <c r="F198" s="56" t="s">
        <v>8425</v>
      </c>
      <c r="G198" s="56"/>
      <c r="H198" s="211" t="s">
        <v>3566</v>
      </c>
      <c r="I198" s="56"/>
      <c r="J198" s="56"/>
      <c r="K198" s="56"/>
      <c r="L198" s="56"/>
      <c r="M198" s="51"/>
    </row>
    <row r="199" spans="1:13" ht="57">
      <c r="A199" s="148">
        <v>196</v>
      </c>
      <c r="B199" s="148" t="s">
        <v>3427</v>
      </c>
      <c r="C199" s="61">
        <v>75000</v>
      </c>
      <c r="D199" s="51"/>
      <c r="E199" s="51"/>
      <c r="F199" s="56" t="s">
        <v>8519</v>
      </c>
      <c r="G199" s="56"/>
      <c r="H199" s="211" t="s">
        <v>3566</v>
      </c>
      <c r="I199" s="56"/>
      <c r="J199" s="56"/>
      <c r="K199" s="56"/>
      <c r="L199" s="56"/>
      <c r="M199" s="51" t="s">
        <v>3578</v>
      </c>
    </row>
    <row r="200" spans="1:13">
      <c r="A200" s="37">
        <v>197</v>
      </c>
      <c r="B200" s="148" t="s">
        <v>2391</v>
      </c>
      <c r="C200" s="61">
        <v>200000</v>
      </c>
      <c r="D200" s="51"/>
      <c r="E200" s="51"/>
      <c r="F200" s="56" t="s">
        <v>8426</v>
      </c>
      <c r="G200" s="56"/>
      <c r="H200" s="211" t="s">
        <v>3566</v>
      </c>
      <c r="I200" s="56"/>
      <c r="J200" s="56"/>
      <c r="K200" s="56"/>
      <c r="L200" s="56"/>
      <c r="M200" s="51"/>
    </row>
    <row r="201" spans="1:13">
      <c r="A201" s="148">
        <v>198</v>
      </c>
      <c r="B201" s="148" t="s">
        <v>2391</v>
      </c>
      <c r="C201" s="61">
        <v>400000</v>
      </c>
      <c r="D201" s="51"/>
      <c r="E201" s="51"/>
      <c r="F201" s="56" t="s">
        <v>8520</v>
      </c>
      <c r="G201" s="56"/>
      <c r="H201" s="211" t="s">
        <v>3566</v>
      </c>
      <c r="I201" s="56"/>
      <c r="J201" s="56"/>
      <c r="K201" s="56"/>
      <c r="L201" s="56"/>
      <c r="M201" s="51"/>
    </row>
    <row r="202" spans="1:13">
      <c r="A202" s="37">
        <v>199</v>
      </c>
      <c r="B202" s="148" t="s">
        <v>741</v>
      </c>
      <c r="C202" s="61">
        <v>1000000</v>
      </c>
      <c r="D202" s="51"/>
      <c r="E202" s="51"/>
      <c r="F202" s="56" t="s">
        <v>8520</v>
      </c>
      <c r="G202" s="56"/>
      <c r="H202" s="211" t="s">
        <v>3566</v>
      </c>
      <c r="I202" s="56"/>
      <c r="J202" s="56"/>
      <c r="K202" s="56"/>
      <c r="L202" s="56"/>
      <c r="M202" s="51"/>
    </row>
    <row r="203" spans="1:13" ht="57">
      <c r="A203" s="148">
        <v>200</v>
      </c>
      <c r="B203" s="148" t="s">
        <v>741</v>
      </c>
      <c r="C203" s="61">
        <v>100000</v>
      </c>
      <c r="D203" s="51"/>
      <c r="E203" s="51"/>
      <c r="F203" s="56" t="s">
        <v>8520</v>
      </c>
      <c r="G203" s="56"/>
      <c r="H203" s="211" t="s">
        <v>3566</v>
      </c>
      <c r="I203" s="56"/>
      <c r="J203" s="56"/>
      <c r="K203" s="56"/>
      <c r="L203" s="56"/>
      <c r="M203" s="51" t="s">
        <v>3578</v>
      </c>
    </row>
    <row r="204" spans="1:13">
      <c r="A204" s="37">
        <v>201</v>
      </c>
      <c r="B204" s="148" t="s">
        <v>2392</v>
      </c>
      <c r="C204" s="61">
        <v>100000</v>
      </c>
      <c r="D204" s="51"/>
      <c r="E204" s="51"/>
      <c r="F204" s="56" t="s">
        <v>8427</v>
      </c>
      <c r="G204" s="56"/>
      <c r="H204" s="211" t="s">
        <v>3566</v>
      </c>
      <c r="I204" s="56"/>
      <c r="J204" s="56"/>
      <c r="K204" s="56"/>
      <c r="L204" s="56"/>
      <c r="M204" s="51"/>
    </row>
    <row r="205" spans="1:13">
      <c r="A205" s="148">
        <v>202</v>
      </c>
      <c r="B205" s="148" t="s">
        <v>2394</v>
      </c>
      <c r="C205" s="61">
        <v>138000</v>
      </c>
      <c r="D205" s="51"/>
      <c r="E205" s="51"/>
      <c r="F205" s="56" t="s">
        <v>8521</v>
      </c>
      <c r="G205" s="56"/>
      <c r="H205" s="211" t="s">
        <v>3566</v>
      </c>
      <c r="I205" s="56"/>
      <c r="J205" s="56"/>
      <c r="K205" s="56"/>
      <c r="L205" s="56"/>
      <c r="M205" s="51"/>
    </row>
    <row r="206" spans="1:13">
      <c r="A206" s="37">
        <v>203</v>
      </c>
      <c r="B206" s="148" t="s">
        <v>2394</v>
      </c>
      <c r="C206" s="61">
        <v>100000</v>
      </c>
      <c r="D206" s="51"/>
      <c r="E206" s="51"/>
      <c r="F206" s="56" t="s">
        <v>8521</v>
      </c>
      <c r="G206" s="56"/>
      <c r="H206" s="211" t="s">
        <v>3566</v>
      </c>
      <c r="I206" s="56"/>
      <c r="J206" s="56"/>
      <c r="K206" s="56"/>
      <c r="L206" s="56"/>
      <c r="M206" s="51"/>
    </row>
    <row r="207" spans="1:13">
      <c r="A207" s="148">
        <v>204</v>
      </c>
      <c r="B207" s="148" t="s">
        <v>2394</v>
      </c>
      <c r="C207" s="61">
        <v>100000</v>
      </c>
      <c r="D207" s="51"/>
      <c r="E207" s="51"/>
      <c r="F207" s="56" t="s">
        <v>8521</v>
      </c>
      <c r="G207" s="56"/>
      <c r="H207" s="211" t="s">
        <v>3566</v>
      </c>
      <c r="I207" s="56"/>
      <c r="J207" s="56"/>
      <c r="K207" s="56"/>
      <c r="L207" s="56"/>
      <c r="M207" s="51"/>
    </row>
    <row r="208" spans="1:13">
      <c r="A208" s="37">
        <v>205</v>
      </c>
      <c r="B208" s="148" t="s">
        <v>3173</v>
      </c>
      <c r="C208" s="61">
        <v>300000</v>
      </c>
      <c r="D208" s="51"/>
      <c r="E208" s="51"/>
      <c r="F208" s="56" t="s">
        <v>8428</v>
      </c>
      <c r="G208" s="56"/>
      <c r="H208" s="211" t="s">
        <v>3566</v>
      </c>
      <c r="I208" s="56"/>
      <c r="J208" s="56"/>
      <c r="K208" s="56"/>
      <c r="L208" s="56"/>
      <c r="M208" s="51"/>
    </row>
    <row r="209" spans="1:13">
      <c r="A209" s="148">
        <v>206</v>
      </c>
      <c r="B209" s="148" t="s">
        <v>2395</v>
      </c>
      <c r="C209" s="61">
        <v>700000</v>
      </c>
      <c r="D209" s="51"/>
      <c r="E209" s="51"/>
      <c r="F209" s="56" t="s">
        <v>8430</v>
      </c>
      <c r="G209" s="56"/>
      <c r="H209" s="211" t="s">
        <v>3566</v>
      </c>
      <c r="I209" s="56"/>
      <c r="J209" s="56"/>
      <c r="K209" s="56"/>
      <c r="L209" s="56"/>
      <c r="M209" s="51"/>
    </row>
    <row r="210" spans="1:13">
      <c r="A210" s="37">
        <v>207</v>
      </c>
      <c r="B210" s="148" t="s">
        <v>2395</v>
      </c>
      <c r="C210" s="61">
        <v>200000</v>
      </c>
      <c r="D210" s="51"/>
      <c r="E210" s="51"/>
      <c r="F210" s="56" t="s">
        <v>8430</v>
      </c>
      <c r="G210" s="56"/>
      <c r="H210" s="211" t="s">
        <v>3566</v>
      </c>
      <c r="I210" s="56"/>
      <c r="J210" s="56"/>
      <c r="K210" s="56"/>
      <c r="L210" s="56"/>
      <c r="M210" s="51"/>
    </row>
    <row r="211" spans="1:13" ht="57">
      <c r="A211" s="148">
        <v>208</v>
      </c>
      <c r="B211" s="148" t="s">
        <v>3426</v>
      </c>
      <c r="C211" s="61">
        <v>100000</v>
      </c>
      <c r="D211" s="51"/>
      <c r="E211" s="51"/>
      <c r="F211" s="56" t="s">
        <v>8430</v>
      </c>
      <c r="G211" s="56"/>
      <c r="H211" s="211" t="s">
        <v>3566</v>
      </c>
      <c r="I211" s="56"/>
      <c r="J211" s="56"/>
      <c r="K211" s="56"/>
      <c r="L211" s="56"/>
      <c r="M211" s="51" t="s">
        <v>3578</v>
      </c>
    </row>
    <row r="212" spans="1:13">
      <c r="A212" s="37">
        <v>209</v>
      </c>
      <c r="B212" s="148" t="s">
        <v>2397</v>
      </c>
      <c r="C212" s="61">
        <v>100000</v>
      </c>
      <c r="D212" s="51"/>
      <c r="E212" s="51"/>
      <c r="F212" s="56" t="s">
        <v>8522</v>
      </c>
      <c r="G212" s="56"/>
      <c r="H212" s="211" t="s">
        <v>3566</v>
      </c>
      <c r="I212" s="56"/>
      <c r="J212" s="56"/>
      <c r="K212" s="56"/>
      <c r="L212" s="56"/>
      <c r="M212" s="51"/>
    </row>
    <row r="213" spans="1:13">
      <c r="A213" s="148">
        <v>210</v>
      </c>
      <c r="B213" s="148" t="s">
        <v>2397</v>
      </c>
      <c r="C213" s="61">
        <v>200000</v>
      </c>
      <c r="D213" s="51"/>
      <c r="E213" s="51"/>
      <c r="F213" s="56" t="s">
        <v>8522</v>
      </c>
      <c r="G213" s="56"/>
      <c r="H213" s="211" t="s">
        <v>3566</v>
      </c>
      <c r="I213" s="56"/>
      <c r="J213" s="56"/>
      <c r="K213" s="56"/>
      <c r="L213" s="56"/>
      <c r="M213" s="51"/>
    </row>
    <row r="214" spans="1:13">
      <c r="A214" s="37">
        <v>211</v>
      </c>
      <c r="B214" s="148" t="s">
        <v>2397</v>
      </c>
      <c r="C214" s="61">
        <v>100000</v>
      </c>
      <c r="D214" s="51"/>
      <c r="E214" s="51"/>
      <c r="F214" s="56" t="s">
        <v>8522</v>
      </c>
      <c r="G214" s="56"/>
      <c r="H214" s="211" t="s">
        <v>3566</v>
      </c>
      <c r="I214" s="56"/>
      <c r="J214" s="56"/>
      <c r="K214" s="56"/>
      <c r="L214" s="56"/>
      <c r="M214" s="51"/>
    </row>
    <row r="215" spans="1:13" ht="57">
      <c r="A215" s="148">
        <v>212</v>
      </c>
      <c r="B215" s="148" t="s">
        <v>3054</v>
      </c>
      <c r="C215" s="61">
        <v>46000</v>
      </c>
      <c r="D215" s="51"/>
      <c r="E215" s="51"/>
      <c r="F215" s="56" t="s">
        <v>8523</v>
      </c>
      <c r="G215" s="56"/>
      <c r="H215" s="211" t="s">
        <v>3566</v>
      </c>
      <c r="I215" s="56"/>
      <c r="J215" s="56"/>
      <c r="K215" s="56"/>
      <c r="L215" s="56"/>
      <c r="M215" s="51" t="s">
        <v>3578</v>
      </c>
    </row>
    <row r="216" spans="1:13">
      <c r="A216" s="37">
        <v>213</v>
      </c>
      <c r="B216" s="148" t="s">
        <v>2401</v>
      </c>
      <c r="C216" s="61">
        <v>250000</v>
      </c>
      <c r="D216" s="51"/>
      <c r="E216" s="51"/>
      <c r="F216" s="56" t="s">
        <v>8432</v>
      </c>
      <c r="G216" s="56"/>
      <c r="H216" s="211" t="s">
        <v>3566</v>
      </c>
      <c r="I216" s="56"/>
      <c r="J216" s="56"/>
      <c r="K216" s="56"/>
      <c r="L216" s="56"/>
      <c r="M216" s="51"/>
    </row>
    <row r="217" spans="1:13" ht="57">
      <c r="A217" s="148">
        <v>214</v>
      </c>
      <c r="B217" s="148" t="s">
        <v>2401</v>
      </c>
      <c r="C217" s="61">
        <v>115000</v>
      </c>
      <c r="D217" s="51"/>
      <c r="E217" s="51"/>
      <c r="F217" s="56" t="s">
        <v>8432</v>
      </c>
      <c r="G217" s="56"/>
      <c r="H217" s="211" t="s">
        <v>3566</v>
      </c>
      <c r="I217" s="56"/>
      <c r="J217" s="56"/>
      <c r="K217" s="56"/>
      <c r="L217" s="56"/>
      <c r="M217" s="51" t="s">
        <v>3578</v>
      </c>
    </row>
    <row r="218" spans="1:13">
      <c r="A218" s="37">
        <v>215</v>
      </c>
      <c r="B218" s="148" t="s">
        <v>743</v>
      </c>
      <c r="C218" s="61">
        <v>350000</v>
      </c>
      <c r="D218" s="51"/>
      <c r="E218" s="51"/>
      <c r="F218" s="56" t="s">
        <v>8433</v>
      </c>
      <c r="G218" s="56"/>
      <c r="H218" s="211" t="s">
        <v>3566</v>
      </c>
      <c r="I218" s="56"/>
      <c r="J218" s="56"/>
      <c r="K218" s="56"/>
      <c r="L218" s="56"/>
      <c r="M218" s="51"/>
    </row>
    <row r="219" spans="1:13">
      <c r="A219" s="148">
        <v>216</v>
      </c>
      <c r="B219" s="148" t="s">
        <v>744</v>
      </c>
      <c r="C219" s="61">
        <v>200000</v>
      </c>
      <c r="D219" s="51"/>
      <c r="E219" s="51"/>
      <c r="F219" s="56" t="s">
        <v>8433</v>
      </c>
      <c r="G219" s="56"/>
      <c r="H219" s="211" t="s">
        <v>3566</v>
      </c>
      <c r="I219" s="56"/>
      <c r="J219" s="56"/>
      <c r="K219" s="56"/>
      <c r="L219" s="56"/>
      <c r="M219" s="51"/>
    </row>
    <row r="220" spans="1:13">
      <c r="A220" s="37">
        <v>217</v>
      </c>
      <c r="B220" s="148" t="s">
        <v>744</v>
      </c>
      <c r="C220" s="61">
        <v>500000</v>
      </c>
      <c r="D220" s="51"/>
      <c r="E220" s="51"/>
      <c r="F220" s="56" t="s">
        <v>8524</v>
      </c>
      <c r="G220" s="56"/>
      <c r="H220" s="211" t="s">
        <v>3566</v>
      </c>
      <c r="I220" s="56"/>
      <c r="J220" s="56"/>
      <c r="K220" s="56"/>
      <c r="L220" s="56"/>
      <c r="M220" s="51"/>
    </row>
    <row r="221" spans="1:13" ht="57">
      <c r="A221" s="148">
        <v>218</v>
      </c>
      <c r="B221" s="148" t="s">
        <v>3425</v>
      </c>
      <c r="C221" s="61">
        <v>115000</v>
      </c>
      <c r="D221" s="51"/>
      <c r="E221" s="51"/>
      <c r="F221" s="56" t="s">
        <v>8524</v>
      </c>
      <c r="G221" s="56"/>
      <c r="H221" s="211" t="s">
        <v>3566</v>
      </c>
      <c r="I221" s="56"/>
      <c r="J221" s="56"/>
      <c r="K221" s="56"/>
      <c r="L221" s="56"/>
      <c r="M221" s="51" t="s">
        <v>3578</v>
      </c>
    </row>
    <row r="222" spans="1:13">
      <c r="A222" s="37">
        <v>219</v>
      </c>
      <c r="B222" s="148" t="s">
        <v>2402</v>
      </c>
      <c r="C222" s="61">
        <v>300000</v>
      </c>
      <c r="D222" s="51"/>
      <c r="E222" s="51"/>
      <c r="F222" s="56" t="s">
        <v>8434</v>
      </c>
      <c r="G222" s="56"/>
      <c r="H222" s="211" t="s">
        <v>3566</v>
      </c>
      <c r="I222" s="56"/>
      <c r="J222" s="56"/>
      <c r="K222" s="56"/>
      <c r="L222" s="56"/>
      <c r="M222" s="51"/>
    </row>
    <row r="223" spans="1:13">
      <c r="A223" s="148">
        <v>220</v>
      </c>
      <c r="B223" s="148" t="s">
        <v>2402</v>
      </c>
      <c r="C223" s="61">
        <v>200000</v>
      </c>
      <c r="D223" s="51"/>
      <c r="E223" s="51"/>
      <c r="F223" s="56" t="s">
        <v>8434</v>
      </c>
      <c r="G223" s="56"/>
      <c r="H223" s="211" t="s">
        <v>3566</v>
      </c>
      <c r="I223" s="56"/>
      <c r="J223" s="56"/>
      <c r="K223" s="56"/>
      <c r="L223" s="56"/>
      <c r="M223" s="51"/>
    </row>
    <row r="224" spans="1:13">
      <c r="A224" s="37">
        <v>221</v>
      </c>
      <c r="B224" s="148" t="s">
        <v>2402</v>
      </c>
      <c r="C224" s="61">
        <v>470000</v>
      </c>
      <c r="D224" s="51"/>
      <c r="E224" s="51"/>
      <c r="F224" s="56" t="s">
        <v>8524</v>
      </c>
      <c r="G224" s="56"/>
      <c r="H224" s="211" t="s">
        <v>3566</v>
      </c>
      <c r="I224" s="56"/>
      <c r="J224" s="56"/>
      <c r="K224" s="56"/>
      <c r="L224" s="56"/>
      <c r="M224" s="51"/>
    </row>
    <row r="225" spans="1:13">
      <c r="A225" s="148">
        <v>222</v>
      </c>
      <c r="B225" s="148" t="s">
        <v>3424</v>
      </c>
      <c r="C225" s="61">
        <v>85000</v>
      </c>
      <c r="D225" s="51"/>
      <c r="E225" s="51"/>
      <c r="F225" s="56" t="s">
        <v>8525</v>
      </c>
      <c r="G225" s="56"/>
      <c r="H225" s="211" t="s">
        <v>3566</v>
      </c>
      <c r="I225" s="56"/>
      <c r="J225" s="56"/>
      <c r="K225" s="56"/>
      <c r="L225" s="56"/>
      <c r="M225" s="51"/>
    </row>
    <row r="226" spans="1:13">
      <c r="A226" s="37">
        <v>223</v>
      </c>
      <c r="B226" s="148" t="s">
        <v>2406</v>
      </c>
      <c r="C226" s="61">
        <v>85000</v>
      </c>
      <c r="D226" s="51"/>
      <c r="E226" s="51"/>
      <c r="F226" s="56" t="s">
        <v>8434</v>
      </c>
      <c r="G226" s="56"/>
      <c r="H226" s="211" t="s">
        <v>3566</v>
      </c>
      <c r="I226" s="56"/>
      <c r="J226" s="56"/>
      <c r="K226" s="56"/>
      <c r="L226" s="56"/>
      <c r="M226" s="51"/>
    </row>
    <row r="227" spans="1:13">
      <c r="A227" s="148">
        <v>224</v>
      </c>
      <c r="B227" s="148" t="s">
        <v>2406</v>
      </c>
      <c r="C227" s="61">
        <v>200000</v>
      </c>
      <c r="D227" s="51"/>
      <c r="E227" s="51"/>
      <c r="F227" s="56" t="s">
        <v>8525</v>
      </c>
      <c r="G227" s="56"/>
      <c r="H227" s="211" t="s">
        <v>3566</v>
      </c>
      <c r="I227" s="56"/>
      <c r="J227" s="56"/>
      <c r="K227" s="56"/>
      <c r="L227" s="56"/>
      <c r="M227" s="51"/>
    </row>
    <row r="228" spans="1:13">
      <c r="A228" s="37">
        <v>225</v>
      </c>
      <c r="B228" s="148" t="s">
        <v>2406</v>
      </c>
      <c r="C228" s="61">
        <v>100000</v>
      </c>
      <c r="D228" s="51"/>
      <c r="E228" s="51"/>
      <c r="F228" s="56" t="s">
        <v>8525</v>
      </c>
      <c r="G228" s="56"/>
      <c r="H228" s="211" t="s">
        <v>3566</v>
      </c>
      <c r="I228" s="56"/>
      <c r="J228" s="56"/>
      <c r="K228" s="56"/>
      <c r="L228" s="56"/>
      <c r="M228" s="51"/>
    </row>
    <row r="229" spans="1:13">
      <c r="A229" s="148">
        <v>226</v>
      </c>
      <c r="B229" s="148" t="s">
        <v>2406</v>
      </c>
      <c r="C229" s="61">
        <v>100000</v>
      </c>
      <c r="D229" s="51"/>
      <c r="E229" s="51"/>
      <c r="F229" s="56" t="s">
        <v>8525</v>
      </c>
      <c r="G229" s="56"/>
      <c r="H229" s="211" t="s">
        <v>3566</v>
      </c>
      <c r="I229" s="56"/>
      <c r="J229" s="56"/>
      <c r="K229" s="56"/>
      <c r="L229" s="56"/>
      <c r="M229" s="51"/>
    </row>
    <row r="230" spans="1:13">
      <c r="A230" s="37">
        <v>227</v>
      </c>
      <c r="B230" s="148" t="s">
        <v>3175</v>
      </c>
      <c r="C230" s="61">
        <v>100000</v>
      </c>
      <c r="D230" s="51"/>
      <c r="E230" s="51"/>
      <c r="F230" s="56" t="s">
        <v>8435</v>
      </c>
      <c r="G230" s="56"/>
      <c r="H230" s="211" t="s">
        <v>3566</v>
      </c>
      <c r="I230" s="56"/>
      <c r="J230" s="56"/>
      <c r="K230" s="56"/>
      <c r="L230" s="56"/>
      <c r="M230" s="51"/>
    </row>
    <row r="231" spans="1:13">
      <c r="A231" s="148">
        <v>228</v>
      </c>
      <c r="B231" s="148" t="s">
        <v>3175</v>
      </c>
      <c r="C231" s="61">
        <v>300000</v>
      </c>
      <c r="D231" s="51"/>
      <c r="E231" s="51"/>
      <c r="F231" s="56" t="s">
        <v>8435</v>
      </c>
      <c r="G231" s="56"/>
      <c r="H231" s="211" t="s">
        <v>3566</v>
      </c>
      <c r="I231" s="56"/>
      <c r="J231" s="56"/>
      <c r="K231" s="56"/>
      <c r="L231" s="56"/>
      <c r="M231" s="51"/>
    </row>
    <row r="232" spans="1:13">
      <c r="A232" s="37">
        <v>229</v>
      </c>
      <c r="B232" s="148" t="s">
        <v>2407</v>
      </c>
      <c r="C232" s="61">
        <v>260000</v>
      </c>
      <c r="D232" s="51"/>
      <c r="E232" s="51"/>
      <c r="F232" s="56" t="s">
        <v>8526</v>
      </c>
      <c r="G232" s="56"/>
      <c r="H232" s="211" t="s">
        <v>3566</v>
      </c>
      <c r="I232" s="56"/>
      <c r="J232" s="56"/>
      <c r="K232" s="56"/>
      <c r="L232" s="56"/>
      <c r="M232" s="51"/>
    </row>
    <row r="233" spans="1:13">
      <c r="A233" s="148">
        <v>230</v>
      </c>
      <c r="B233" s="148" t="s">
        <v>745</v>
      </c>
      <c r="C233" s="61">
        <v>42500</v>
      </c>
      <c r="D233" s="51"/>
      <c r="E233" s="51"/>
      <c r="F233" s="56" t="s">
        <v>8526</v>
      </c>
      <c r="G233" s="56"/>
      <c r="H233" s="211" t="s">
        <v>3566</v>
      </c>
      <c r="I233" s="56"/>
      <c r="J233" s="56"/>
      <c r="K233" s="56"/>
      <c r="L233" s="56"/>
      <c r="M233" s="51"/>
    </row>
    <row r="234" spans="1:13">
      <c r="A234" s="37">
        <v>231</v>
      </c>
      <c r="B234" s="148" t="s">
        <v>745</v>
      </c>
      <c r="C234" s="61">
        <v>44500</v>
      </c>
      <c r="D234" s="51"/>
      <c r="E234" s="51"/>
      <c r="F234" s="56" t="s">
        <v>8526</v>
      </c>
      <c r="G234" s="56"/>
      <c r="H234" s="211" t="s">
        <v>3566</v>
      </c>
      <c r="I234" s="56"/>
      <c r="J234" s="56"/>
      <c r="K234" s="56"/>
      <c r="L234" s="56"/>
      <c r="M234" s="51"/>
    </row>
    <row r="235" spans="1:13">
      <c r="A235" s="148">
        <v>232</v>
      </c>
      <c r="B235" s="148" t="s">
        <v>2409</v>
      </c>
      <c r="C235" s="61">
        <v>100000</v>
      </c>
      <c r="D235" s="51"/>
      <c r="E235" s="51"/>
      <c r="F235" s="56" t="s">
        <v>8527</v>
      </c>
      <c r="G235" s="56"/>
      <c r="H235" s="211" t="s">
        <v>3566</v>
      </c>
      <c r="I235" s="56"/>
      <c r="J235" s="56"/>
      <c r="K235" s="56"/>
      <c r="L235" s="56"/>
      <c r="M235" s="51"/>
    </row>
    <row r="236" spans="1:13">
      <c r="A236" s="37">
        <v>233</v>
      </c>
      <c r="B236" s="148" t="s">
        <v>2409</v>
      </c>
      <c r="C236" s="61">
        <v>85000</v>
      </c>
      <c r="D236" s="51"/>
      <c r="E236" s="51"/>
      <c r="F236" s="56" t="s">
        <v>8527</v>
      </c>
      <c r="G236" s="56"/>
      <c r="H236" s="211" t="s">
        <v>3566</v>
      </c>
      <c r="I236" s="56"/>
      <c r="J236" s="56"/>
      <c r="K236" s="56"/>
      <c r="L236" s="56"/>
      <c r="M236" s="51"/>
    </row>
    <row r="237" spans="1:13">
      <c r="A237" s="148">
        <v>234</v>
      </c>
      <c r="B237" s="148" t="s">
        <v>2411</v>
      </c>
      <c r="C237" s="61">
        <v>100000</v>
      </c>
      <c r="D237" s="51"/>
      <c r="E237" s="51"/>
      <c r="F237" s="56" t="s">
        <v>8528</v>
      </c>
      <c r="G237" s="56"/>
      <c r="H237" s="211" t="s">
        <v>3566</v>
      </c>
      <c r="I237" s="56"/>
      <c r="J237" s="56"/>
      <c r="K237" s="56"/>
      <c r="L237" s="56"/>
      <c r="M237" s="51"/>
    </row>
    <row r="238" spans="1:13">
      <c r="A238" s="37">
        <v>235</v>
      </c>
      <c r="B238" s="148" t="s">
        <v>2415</v>
      </c>
      <c r="C238" s="61">
        <v>100000</v>
      </c>
      <c r="D238" s="51"/>
      <c r="E238" s="51"/>
      <c r="F238" s="56" t="s">
        <v>8529</v>
      </c>
      <c r="G238" s="56"/>
      <c r="H238" s="211" t="s">
        <v>3566</v>
      </c>
      <c r="I238" s="56"/>
      <c r="J238" s="56"/>
      <c r="K238" s="56"/>
      <c r="L238" s="56"/>
      <c r="M238" s="51"/>
    </row>
    <row r="239" spans="1:13">
      <c r="A239" s="148">
        <v>236</v>
      </c>
      <c r="B239" s="148" t="s">
        <v>2415</v>
      </c>
      <c r="C239" s="61">
        <v>255000</v>
      </c>
      <c r="D239" s="51"/>
      <c r="E239" s="51"/>
      <c r="F239" s="56" t="s">
        <v>8529</v>
      </c>
      <c r="G239" s="56"/>
      <c r="H239" s="211" t="s">
        <v>3566</v>
      </c>
      <c r="I239" s="56"/>
      <c r="J239" s="56"/>
      <c r="K239" s="56"/>
      <c r="L239" s="56"/>
      <c r="M239" s="51"/>
    </row>
    <row r="240" spans="1:13">
      <c r="A240" s="37">
        <v>237</v>
      </c>
      <c r="B240" s="148" t="s">
        <v>2415</v>
      </c>
      <c r="C240" s="61">
        <v>70000</v>
      </c>
      <c r="D240" s="51"/>
      <c r="E240" s="51"/>
      <c r="F240" s="56" t="s">
        <v>8530</v>
      </c>
      <c r="G240" s="56"/>
      <c r="H240" s="211" t="s">
        <v>3566</v>
      </c>
      <c r="I240" s="56"/>
      <c r="J240" s="56"/>
      <c r="K240" s="56"/>
      <c r="L240" s="56"/>
      <c r="M240" s="51"/>
    </row>
    <row r="241" spans="1:13">
      <c r="A241" s="148">
        <v>238</v>
      </c>
      <c r="B241" s="148" t="s">
        <v>2415</v>
      </c>
      <c r="C241" s="61">
        <v>127500</v>
      </c>
      <c r="D241" s="51"/>
      <c r="E241" s="51"/>
      <c r="F241" s="56" t="s">
        <v>8530</v>
      </c>
      <c r="G241" s="56"/>
      <c r="H241" s="211" t="s">
        <v>3566</v>
      </c>
      <c r="I241" s="56"/>
      <c r="J241" s="56"/>
      <c r="K241" s="56"/>
      <c r="L241" s="56"/>
      <c r="M241" s="51"/>
    </row>
    <row r="242" spans="1:13">
      <c r="A242" s="37">
        <v>239</v>
      </c>
      <c r="B242" s="148" t="s">
        <v>826</v>
      </c>
      <c r="C242" s="61">
        <v>85000</v>
      </c>
      <c r="D242" s="51"/>
      <c r="E242" s="51"/>
      <c r="F242" s="56" t="s">
        <v>8436</v>
      </c>
      <c r="G242" s="56"/>
      <c r="H242" s="211" t="s">
        <v>3566</v>
      </c>
      <c r="I242" s="56"/>
      <c r="J242" s="56"/>
      <c r="K242" s="56"/>
      <c r="L242" s="56"/>
      <c r="M242" s="51"/>
    </row>
    <row r="243" spans="1:13">
      <c r="A243" s="148">
        <v>240</v>
      </c>
      <c r="B243" s="148" t="s">
        <v>826</v>
      </c>
      <c r="C243" s="61">
        <v>100000</v>
      </c>
      <c r="D243" s="51"/>
      <c r="E243" s="51"/>
      <c r="F243" s="56" t="s">
        <v>8531</v>
      </c>
      <c r="G243" s="56"/>
      <c r="H243" s="211" t="s">
        <v>3566</v>
      </c>
      <c r="I243" s="56"/>
      <c r="J243" s="56"/>
      <c r="K243" s="56"/>
      <c r="L243" s="56"/>
      <c r="M243" s="51"/>
    </row>
    <row r="244" spans="1:13">
      <c r="A244" s="37">
        <v>241</v>
      </c>
      <c r="B244" s="148" t="s">
        <v>2420</v>
      </c>
      <c r="C244" s="61">
        <v>170000</v>
      </c>
      <c r="D244" s="51"/>
      <c r="E244" s="51"/>
      <c r="F244" s="56" t="s">
        <v>8532</v>
      </c>
      <c r="G244" s="56"/>
      <c r="H244" s="211" t="s">
        <v>3566</v>
      </c>
      <c r="I244" s="56"/>
      <c r="J244" s="56"/>
      <c r="K244" s="56"/>
      <c r="L244" s="56"/>
      <c r="M244" s="51"/>
    </row>
    <row r="245" spans="1:13">
      <c r="A245" s="148">
        <v>242</v>
      </c>
      <c r="B245" s="148" t="s">
        <v>2420</v>
      </c>
      <c r="C245" s="61">
        <v>170000</v>
      </c>
      <c r="D245" s="51"/>
      <c r="E245" s="51"/>
      <c r="F245" s="56" t="s">
        <v>8532</v>
      </c>
      <c r="G245" s="56"/>
      <c r="H245" s="211" t="s">
        <v>3566</v>
      </c>
      <c r="I245" s="56"/>
      <c r="J245" s="56"/>
      <c r="K245" s="56"/>
      <c r="L245" s="56"/>
      <c r="M245" s="51"/>
    </row>
    <row r="246" spans="1:13">
      <c r="A246" s="37">
        <v>243</v>
      </c>
      <c r="B246" s="148" t="s">
        <v>827</v>
      </c>
      <c r="C246" s="61">
        <v>127500</v>
      </c>
      <c r="D246" s="51"/>
      <c r="E246" s="51"/>
      <c r="F246" s="56" t="s">
        <v>8533</v>
      </c>
      <c r="G246" s="56"/>
      <c r="H246" s="211" t="s">
        <v>3566</v>
      </c>
      <c r="I246" s="56"/>
      <c r="J246" s="56"/>
      <c r="K246" s="56"/>
      <c r="L246" s="56"/>
      <c r="M246" s="51"/>
    </row>
    <row r="247" spans="1:13">
      <c r="A247" s="148">
        <v>244</v>
      </c>
      <c r="B247" s="148" t="s">
        <v>827</v>
      </c>
      <c r="C247" s="61">
        <v>85000</v>
      </c>
      <c r="D247" s="51"/>
      <c r="E247" s="51"/>
      <c r="F247" s="56" t="s">
        <v>8533</v>
      </c>
      <c r="G247" s="56"/>
      <c r="H247" s="211" t="s">
        <v>3566</v>
      </c>
      <c r="I247" s="56"/>
      <c r="J247" s="56"/>
      <c r="K247" s="56"/>
      <c r="L247" s="56"/>
      <c r="M247" s="51"/>
    </row>
    <row r="248" spans="1:13">
      <c r="A248" s="37">
        <v>245</v>
      </c>
      <c r="B248" s="148" t="s">
        <v>827</v>
      </c>
      <c r="C248" s="61">
        <v>170000</v>
      </c>
      <c r="D248" s="51"/>
      <c r="E248" s="51"/>
      <c r="F248" s="56" t="s">
        <v>8533</v>
      </c>
      <c r="G248" s="56"/>
      <c r="H248" s="211" t="s">
        <v>3566</v>
      </c>
      <c r="I248" s="56"/>
      <c r="J248" s="56"/>
      <c r="K248" s="56"/>
      <c r="L248" s="56"/>
      <c r="M248" s="51"/>
    </row>
    <row r="249" spans="1:13">
      <c r="A249" s="148">
        <v>246</v>
      </c>
      <c r="B249" s="148" t="s">
        <v>2421</v>
      </c>
      <c r="C249" s="61">
        <v>200000</v>
      </c>
      <c r="D249" s="51"/>
      <c r="E249" s="51"/>
      <c r="F249" s="56" t="s">
        <v>8438</v>
      </c>
      <c r="G249" s="56"/>
      <c r="H249" s="211" t="s">
        <v>3566</v>
      </c>
      <c r="I249" s="56"/>
      <c r="J249" s="56"/>
      <c r="K249" s="56"/>
      <c r="L249" s="56"/>
      <c r="M249" s="51"/>
    </row>
    <row r="250" spans="1:13" ht="42.75">
      <c r="A250" s="37">
        <v>247</v>
      </c>
      <c r="B250" s="148" t="s">
        <v>2421</v>
      </c>
      <c r="C250" s="61">
        <v>170000</v>
      </c>
      <c r="D250" s="51"/>
      <c r="E250" s="51"/>
      <c r="F250" s="56" t="s">
        <v>8438</v>
      </c>
      <c r="G250" s="56"/>
      <c r="H250" s="211" t="s">
        <v>3566</v>
      </c>
      <c r="I250" s="56"/>
      <c r="J250" s="56"/>
      <c r="K250" s="56"/>
      <c r="L250" s="56"/>
      <c r="M250" s="51" t="s">
        <v>3876</v>
      </c>
    </row>
    <row r="251" spans="1:13">
      <c r="A251" s="148">
        <v>248</v>
      </c>
      <c r="B251" s="148" t="s">
        <v>2422</v>
      </c>
      <c r="C251" s="61">
        <v>5000</v>
      </c>
      <c r="D251" s="51"/>
      <c r="E251" s="51"/>
      <c r="F251" s="56" t="s">
        <v>8439</v>
      </c>
      <c r="G251" s="56"/>
      <c r="H251" s="211" t="s">
        <v>3566</v>
      </c>
      <c r="I251" s="56"/>
      <c r="J251" s="56"/>
      <c r="K251" s="56"/>
      <c r="L251" s="56"/>
      <c r="M251" s="51"/>
    </row>
    <row r="252" spans="1:13">
      <c r="A252" s="37">
        <v>249</v>
      </c>
      <c r="B252" s="148" t="s">
        <v>2422</v>
      </c>
      <c r="C252" s="61">
        <v>85000</v>
      </c>
      <c r="D252" s="51"/>
      <c r="E252" s="51"/>
      <c r="F252" s="56" t="s">
        <v>8534</v>
      </c>
      <c r="G252" s="56"/>
      <c r="H252" s="211" t="s">
        <v>3566</v>
      </c>
      <c r="I252" s="56"/>
      <c r="J252" s="56"/>
      <c r="K252" s="56"/>
      <c r="L252" s="56"/>
      <c r="M252" s="51"/>
    </row>
    <row r="253" spans="1:13">
      <c r="A253" s="148">
        <v>250</v>
      </c>
      <c r="B253" s="148" t="s">
        <v>2422</v>
      </c>
      <c r="C253" s="61">
        <v>127500</v>
      </c>
      <c r="D253" s="51"/>
      <c r="E253" s="51"/>
      <c r="F253" s="56" t="s">
        <v>8534</v>
      </c>
      <c r="G253" s="56"/>
      <c r="H253" s="211" t="s">
        <v>3566</v>
      </c>
      <c r="I253" s="56"/>
      <c r="J253" s="56"/>
      <c r="K253" s="56"/>
      <c r="L253" s="56"/>
      <c r="M253" s="51"/>
    </row>
    <row r="254" spans="1:13">
      <c r="A254" s="37">
        <v>251</v>
      </c>
      <c r="B254" s="148" t="s">
        <v>2422</v>
      </c>
      <c r="C254" s="61">
        <v>340000</v>
      </c>
      <c r="D254" s="51"/>
      <c r="E254" s="51"/>
      <c r="F254" s="56" t="s">
        <v>8439</v>
      </c>
      <c r="G254" s="56"/>
      <c r="H254" s="211" t="s">
        <v>3566</v>
      </c>
      <c r="I254" s="56"/>
      <c r="J254" s="56"/>
      <c r="K254" s="56"/>
      <c r="L254" s="56"/>
      <c r="M254" s="51"/>
    </row>
    <row r="255" spans="1:13">
      <c r="A255" s="148">
        <v>252</v>
      </c>
      <c r="B255" s="148" t="s">
        <v>750</v>
      </c>
      <c r="C255" s="61">
        <v>750000</v>
      </c>
      <c r="D255" s="51"/>
      <c r="E255" s="51"/>
      <c r="F255" s="56" t="s">
        <v>8534</v>
      </c>
      <c r="G255" s="56"/>
      <c r="H255" s="211" t="s">
        <v>3566</v>
      </c>
      <c r="I255" s="56"/>
      <c r="J255" s="56"/>
      <c r="K255" s="56"/>
      <c r="L255" s="56"/>
      <c r="M255" s="51"/>
    </row>
    <row r="256" spans="1:13">
      <c r="A256" s="37">
        <v>253</v>
      </c>
      <c r="B256" s="148" t="s">
        <v>750</v>
      </c>
      <c r="C256" s="61">
        <v>164000</v>
      </c>
      <c r="D256" s="51"/>
      <c r="E256" s="51"/>
      <c r="F256" s="56" t="s">
        <v>8534</v>
      </c>
      <c r="G256" s="56"/>
      <c r="H256" s="211" t="s">
        <v>3566</v>
      </c>
      <c r="I256" s="56"/>
      <c r="J256" s="56"/>
      <c r="K256" s="56"/>
      <c r="L256" s="56"/>
      <c r="M256" s="51"/>
    </row>
    <row r="257" spans="1:13">
      <c r="A257" s="148">
        <v>254</v>
      </c>
      <c r="B257" s="148" t="s">
        <v>3329</v>
      </c>
      <c r="C257" s="61">
        <v>82000</v>
      </c>
      <c r="D257" s="51"/>
      <c r="E257" s="51"/>
      <c r="F257" s="56" t="s">
        <v>8440</v>
      </c>
      <c r="G257" s="56"/>
      <c r="H257" s="211" t="s">
        <v>3566</v>
      </c>
      <c r="I257" s="56"/>
      <c r="J257" s="56"/>
      <c r="K257" s="56"/>
      <c r="L257" s="56"/>
      <c r="M257" s="51"/>
    </row>
    <row r="258" spans="1:13" ht="42.75">
      <c r="A258" s="37">
        <v>255</v>
      </c>
      <c r="B258" s="148" t="s">
        <v>3329</v>
      </c>
      <c r="C258" s="61">
        <v>200000</v>
      </c>
      <c r="D258" s="51"/>
      <c r="E258" s="51"/>
      <c r="F258" s="56" t="s">
        <v>8440</v>
      </c>
      <c r="G258" s="56"/>
      <c r="H258" s="211" t="s">
        <v>3566</v>
      </c>
      <c r="I258" s="56"/>
      <c r="J258" s="56"/>
      <c r="K258" s="56"/>
      <c r="L258" s="56"/>
      <c r="M258" s="51" t="s">
        <v>3876</v>
      </c>
    </row>
    <row r="259" spans="1:13">
      <c r="A259" s="148">
        <v>256</v>
      </c>
      <c r="B259" s="148" t="s">
        <v>2424</v>
      </c>
      <c r="C259" s="61">
        <v>170000</v>
      </c>
      <c r="D259" s="51"/>
      <c r="E259" s="51"/>
      <c r="F259" s="56" t="s">
        <v>8440</v>
      </c>
      <c r="G259" s="56"/>
      <c r="H259" s="211" t="s">
        <v>3566</v>
      </c>
      <c r="I259" s="56"/>
      <c r="J259" s="56"/>
      <c r="K259" s="56"/>
      <c r="L259" s="56"/>
      <c r="M259" s="51"/>
    </row>
    <row r="260" spans="1:13">
      <c r="A260" s="37">
        <v>257</v>
      </c>
      <c r="B260" s="148" t="s">
        <v>2426</v>
      </c>
      <c r="C260" s="61">
        <v>168000</v>
      </c>
      <c r="D260" s="51"/>
      <c r="E260" s="51"/>
      <c r="F260" s="56" t="s">
        <v>8441</v>
      </c>
      <c r="G260" s="56"/>
      <c r="H260" s="211" t="s">
        <v>3566</v>
      </c>
      <c r="I260" s="56"/>
      <c r="J260" s="56"/>
      <c r="K260" s="56"/>
      <c r="L260" s="56"/>
      <c r="M260" s="51"/>
    </row>
    <row r="261" spans="1:13">
      <c r="A261" s="148">
        <v>258</v>
      </c>
      <c r="B261" s="148" t="s">
        <v>2426</v>
      </c>
      <c r="C261" s="61">
        <v>1040000</v>
      </c>
      <c r="D261" s="51"/>
      <c r="E261" s="51"/>
      <c r="F261" s="56" t="s">
        <v>8535</v>
      </c>
      <c r="G261" s="56"/>
      <c r="H261" s="211" t="s">
        <v>3566</v>
      </c>
      <c r="I261" s="56"/>
      <c r="J261" s="56"/>
      <c r="K261" s="56"/>
      <c r="L261" s="56"/>
      <c r="M261" s="51"/>
    </row>
    <row r="262" spans="1:13">
      <c r="A262" s="37">
        <v>259</v>
      </c>
      <c r="B262" s="148" t="s">
        <v>2426</v>
      </c>
      <c r="C262" s="61">
        <v>300000</v>
      </c>
      <c r="D262" s="51"/>
      <c r="E262" s="51"/>
      <c r="F262" s="56" t="s">
        <v>8535</v>
      </c>
      <c r="G262" s="56"/>
      <c r="H262" s="211" t="s">
        <v>3566</v>
      </c>
      <c r="I262" s="56"/>
      <c r="J262" s="56"/>
      <c r="K262" s="56"/>
      <c r="L262" s="56"/>
      <c r="M262" s="51"/>
    </row>
    <row r="263" spans="1:13" ht="57">
      <c r="A263" s="148">
        <v>260</v>
      </c>
      <c r="B263" s="148" t="s">
        <v>2426</v>
      </c>
      <c r="C263" s="61">
        <v>130000</v>
      </c>
      <c r="D263" s="51"/>
      <c r="E263" s="51"/>
      <c r="F263" s="56" t="s">
        <v>8535</v>
      </c>
      <c r="G263" s="56"/>
      <c r="H263" s="211" t="s">
        <v>3566</v>
      </c>
      <c r="I263" s="56"/>
      <c r="J263" s="56"/>
      <c r="K263" s="56"/>
      <c r="L263" s="56"/>
      <c r="M263" s="51" t="s">
        <v>3578</v>
      </c>
    </row>
    <row r="264" spans="1:13">
      <c r="A264" s="37">
        <v>261</v>
      </c>
      <c r="B264" s="148" t="s">
        <v>2427</v>
      </c>
      <c r="C264" s="61">
        <v>300000</v>
      </c>
      <c r="D264" s="51"/>
      <c r="E264" s="51"/>
      <c r="F264" s="56" t="s">
        <v>8442</v>
      </c>
      <c r="G264" s="56"/>
      <c r="H264" s="211" t="s">
        <v>3566</v>
      </c>
      <c r="I264" s="56"/>
      <c r="J264" s="56"/>
      <c r="K264" s="56"/>
      <c r="L264" s="56"/>
      <c r="M264" s="51"/>
    </row>
    <row r="265" spans="1:13">
      <c r="A265" s="148">
        <v>262</v>
      </c>
      <c r="B265" s="148" t="s">
        <v>2428</v>
      </c>
      <c r="C265" s="61">
        <v>500000</v>
      </c>
      <c r="D265" s="51"/>
      <c r="E265" s="51"/>
      <c r="F265" s="56" t="s">
        <v>8442</v>
      </c>
      <c r="G265" s="56"/>
      <c r="H265" s="211" t="s">
        <v>3566</v>
      </c>
      <c r="I265" s="56"/>
      <c r="J265" s="56"/>
      <c r="K265" s="56"/>
      <c r="L265" s="56"/>
      <c r="M265" s="51"/>
    </row>
    <row r="266" spans="1:13">
      <c r="A266" s="37">
        <v>263</v>
      </c>
      <c r="B266" s="148" t="s">
        <v>2428</v>
      </c>
      <c r="C266" s="61">
        <v>252000</v>
      </c>
      <c r="D266" s="51"/>
      <c r="E266" s="51"/>
      <c r="F266" s="56" t="s">
        <v>8442</v>
      </c>
      <c r="G266" s="56"/>
      <c r="H266" s="211" t="s">
        <v>3566</v>
      </c>
      <c r="I266" s="56"/>
      <c r="J266" s="56"/>
      <c r="K266" s="56"/>
      <c r="L266" s="56"/>
      <c r="M266" s="51"/>
    </row>
    <row r="267" spans="1:13">
      <c r="A267" s="148">
        <v>264</v>
      </c>
      <c r="B267" s="148" t="s">
        <v>3423</v>
      </c>
      <c r="C267" s="61">
        <v>400000</v>
      </c>
      <c r="D267" s="51"/>
      <c r="E267" s="51"/>
      <c r="F267" s="56" t="s">
        <v>8536</v>
      </c>
      <c r="G267" s="56"/>
      <c r="H267" s="211" t="s">
        <v>3566</v>
      </c>
      <c r="I267" s="56"/>
      <c r="J267" s="56"/>
      <c r="K267" s="56"/>
      <c r="L267" s="56"/>
      <c r="M267" s="51"/>
    </row>
    <row r="268" spans="1:13">
      <c r="A268" s="37">
        <v>265</v>
      </c>
      <c r="B268" s="148" t="s">
        <v>3423</v>
      </c>
      <c r="C268" s="61">
        <v>200000</v>
      </c>
      <c r="D268" s="51"/>
      <c r="E268" s="51"/>
      <c r="F268" s="56" t="s">
        <v>8536</v>
      </c>
      <c r="G268" s="56"/>
      <c r="H268" s="211" t="s">
        <v>3566</v>
      </c>
      <c r="I268" s="56"/>
      <c r="J268" s="56"/>
      <c r="K268" s="56"/>
      <c r="L268" s="56"/>
      <c r="M268" s="51"/>
    </row>
    <row r="269" spans="1:13">
      <c r="A269" s="148">
        <v>266</v>
      </c>
      <c r="B269" s="148" t="s">
        <v>3423</v>
      </c>
      <c r="C269" s="61">
        <v>400000</v>
      </c>
      <c r="D269" s="51"/>
      <c r="E269" s="51"/>
      <c r="F269" s="56" t="s">
        <v>8536</v>
      </c>
      <c r="G269" s="56"/>
      <c r="H269" s="211" t="s">
        <v>3566</v>
      </c>
      <c r="I269" s="56"/>
      <c r="J269" s="56"/>
      <c r="K269" s="56"/>
      <c r="L269" s="56"/>
      <c r="M269" s="51"/>
    </row>
    <row r="270" spans="1:13">
      <c r="A270" s="37">
        <v>267</v>
      </c>
      <c r="B270" s="148" t="s">
        <v>2429</v>
      </c>
      <c r="C270" s="61">
        <v>300000</v>
      </c>
      <c r="D270" s="51"/>
      <c r="E270" s="51"/>
      <c r="F270" s="56" t="s">
        <v>8537</v>
      </c>
      <c r="G270" s="56"/>
      <c r="H270" s="211" t="s">
        <v>3566</v>
      </c>
      <c r="I270" s="56"/>
      <c r="J270" s="56"/>
      <c r="K270" s="56"/>
      <c r="L270" s="56"/>
      <c r="M270" s="51"/>
    </row>
    <row r="271" spans="1:13">
      <c r="A271" s="148">
        <v>268</v>
      </c>
      <c r="B271" s="148" t="s">
        <v>2429</v>
      </c>
      <c r="C271" s="61">
        <v>500000</v>
      </c>
      <c r="D271" s="51"/>
      <c r="E271" s="51"/>
      <c r="F271" s="56" t="s">
        <v>8537</v>
      </c>
      <c r="G271" s="56"/>
      <c r="H271" s="211" t="s">
        <v>3566</v>
      </c>
      <c r="I271" s="56"/>
      <c r="J271" s="56"/>
      <c r="K271" s="56"/>
      <c r="L271" s="56"/>
      <c r="M271" s="51"/>
    </row>
    <row r="272" spans="1:13">
      <c r="A272" s="37">
        <v>269</v>
      </c>
      <c r="B272" s="148" t="s">
        <v>751</v>
      </c>
      <c r="C272" s="61">
        <v>300000</v>
      </c>
      <c r="D272" s="51"/>
      <c r="E272" s="51"/>
      <c r="F272" s="56" t="s">
        <v>8538</v>
      </c>
      <c r="G272" s="56"/>
      <c r="H272" s="211" t="s">
        <v>3566</v>
      </c>
      <c r="I272" s="56"/>
      <c r="J272" s="56"/>
      <c r="K272" s="56"/>
      <c r="L272" s="56"/>
      <c r="M272" s="51"/>
    </row>
    <row r="273" spans="1:13">
      <c r="A273" s="148">
        <v>270</v>
      </c>
      <c r="B273" s="148" t="s">
        <v>751</v>
      </c>
      <c r="C273" s="61">
        <v>126000</v>
      </c>
      <c r="D273" s="51"/>
      <c r="E273" s="51"/>
      <c r="F273" s="56" t="s">
        <v>8538</v>
      </c>
      <c r="G273" s="56"/>
      <c r="H273" s="211" t="s">
        <v>3566</v>
      </c>
      <c r="I273" s="56"/>
      <c r="J273" s="56"/>
      <c r="K273" s="56"/>
      <c r="L273" s="56"/>
      <c r="M273" s="51"/>
    </row>
    <row r="274" spans="1:13">
      <c r="A274" s="37">
        <v>271</v>
      </c>
      <c r="B274" s="148" t="s">
        <v>835</v>
      </c>
      <c r="C274" s="61">
        <v>1000000</v>
      </c>
      <c r="D274" s="51"/>
      <c r="E274" s="51"/>
      <c r="F274" s="56" t="s">
        <v>8443</v>
      </c>
      <c r="G274" s="56"/>
      <c r="H274" s="211" t="s">
        <v>3566</v>
      </c>
      <c r="I274" s="56"/>
      <c r="J274" s="56"/>
      <c r="K274" s="56"/>
      <c r="L274" s="56"/>
      <c r="M274" s="51"/>
    </row>
    <row r="275" spans="1:13">
      <c r="A275" s="148">
        <v>272</v>
      </c>
      <c r="B275" s="148" t="s">
        <v>3330</v>
      </c>
      <c r="C275" s="61">
        <v>1368000</v>
      </c>
      <c r="D275" s="51"/>
      <c r="E275" s="51"/>
      <c r="F275" s="56" t="s">
        <v>8443</v>
      </c>
      <c r="G275" s="56"/>
      <c r="H275" s="211" t="s">
        <v>3566</v>
      </c>
      <c r="I275" s="56"/>
      <c r="J275" s="56"/>
      <c r="K275" s="56"/>
      <c r="L275" s="56"/>
      <c r="M275" s="51"/>
    </row>
    <row r="276" spans="1:13">
      <c r="A276" s="37">
        <v>273</v>
      </c>
      <c r="B276" s="148" t="s">
        <v>2435</v>
      </c>
      <c r="C276" s="61">
        <v>300000</v>
      </c>
      <c r="D276" s="51"/>
      <c r="E276" s="51"/>
      <c r="F276" s="56" t="s">
        <v>8539</v>
      </c>
      <c r="G276" s="56"/>
      <c r="H276" s="211" t="s">
        <v>3566</v>
      </c>
      <c r="I276" s="56"/>
      <c r="J276" s="56"/>
      <c r="K276" s="56"/>
      <c r="L276" s="56"/>
      <c r="M276" s="51"/>
    </row>
    <row r="277" spans="1:13">
      <c r="A277" s="148">
        <v>274</v>
      </c>
      <c r="B277" s="148" t="s">
        <v>2436</v>
      </c>
      <c r="C277" s="61">
        <v>425000</v>
      </c>
      <c r="D277" s="51"/>
      <c r="E277" s="51"/>
      <c r="F277" s="56" t="s">
        <v>8539</v>
      </c>
      <c r="G277" s="56"/>
      <c r="H277" s="211" t="s">
        <v>3566</v>
      </c>
      <c r="I277" s="56"/>
      <c r="J277" s="56"/>
      <c r="K277" s="56"/>
      <c r="L277" s="56"/>
      <c r="M277" s="51"/>
    </row>
    <row r="278" spans="1:13">
      <c r="A278" s="37">
        <v>275</v>
      </c>
      <c r="B278" s="148" t="s">
        <v>2436</v>
      </c>
      <c r="C278" s="61">
        <v>255000</v>
      </c>
      <c r="D278" s="51"/>
      <c r="E278" s="51"/>
      <c r="F278" s="56" t="s">
        <v>8539</v>
      </c>
      <c r="G278" s="56"/>
      <c r="H278" s="211" t="s">
        <v>3566</v>
      </c>
      <c r="I278" s="56"/>
      <c r="J278" s="56"/>
      <c r="K278" s="56"/>
      <c r="L278" s="56"/>
      <c r="M278" s="51"/>
    </row>
    <row r="279" spans="1:13">
      <c r="A279" s="148">
        <v>276</v>
      </c>
      <c r="B279" s="148" t="s">
        <v>836</v>
      </c>
      <c r="C279" s="61">
        <v>210000</v>
      </c>
      <c r="D279" s="51"/>
      <c r="E279" s="51"/>
      <c r="F279" s="56" t="s">
        <v>8445</v>
      </c>
      <c r="G279" s="56"/>
      <c r="H279" s="211" t="s">
        <v>3566</v>
      </c>
      <c r="I279" s="56"/>
      <c r="J279" s="56"/>
      <c r="K279" s="56"/>
      <c r="L279" s="56"/>
      <c r="M279" s="51"/>
    </row>
    <row r="280" spans="1:13">
      <c r="A280" s="37">
        <v>277</v>
      </c>
      <c r="B280" s="148" t="s">
        <v>3331</v>
      </c>
      <c r="C280" s="61">
        <v>300000</v>
      </c>
      <c r="D280" s="51"/>
      <c r="E280" s="51"/>
      <c r="F280" s="56" t="s">
        <v>8445</v>
      </c>
      <c r="G280" s="56"/>
      <c r="H280" s="211" t="s">
        <v>3566</v>
      </c>
      <c r="I280" s="56"/>
      <c r="J280" s="56"/>
      <c r="K280" s="56"/>
      <c r="L280" s="56"/>
      <c r="M280" s="51"/>
    </row>
    <row r="281" spans="1:13">
      <c r="A281" s="148">
        <v>278</v>
      </c>
      <c r="B281" s="148" t="s">
        <v>3331</v>
      </c>
      <c r="C281" s="61">
        <v>84000</v>
      </c>
      <c r="D281" s="51"/>
      <c r="E281" s="51"/>
      <c r="F281" s="56" t="s">
        <v>8445</v>
      </c>
      <c r="G281" s="56"/>
      <c r="H281" s="211" t="s">
        <v>3566</v>
      </c>
      <c r="I281" s="56"/>
      <c r="J281" s="56"/>
      <c r="K281" s="56"/>
      <c r="L281" s="56"/>
      <c r="M281" s="51"/>
    </row>
    <row r="282" spans="1:13">
      <c r="A282" s="37">
        <v>279</v>
      </c>
      <c r="B282" s="148" t="s">
        <v>3331</v>
      </c>
      <c r="C282" s="61">
        <v>210000</v>
      </c>
      <c r="D282" s="51"/>
      <c r="E282" s="51"/>
      <c r="F282" s="56" t="s">
        <v>8540</v>
      </c>
      <c r="G282" s="56"/>
      <c r="H282" s="211" t="s">
        <v>3566</v>
      </c>
      <c r="I282" s="56"/>
      <c r="J282" s="56"/>
      <c r="K282" s="56"/>
      <c r="L282" s="56"/>
      <c r="M282" s="51"/>
    </row>
    <row r="283" spans="1:13">
      <c r="A283" s="148">
        <v>280</v>
      </c>
      <c r="B283" s="148" t="s">
        <v>754</v>
      </c>
      <c r="C283" s="61">
        <v>255000</v>
      </c>
      <c r="D283" s="51"/>
      <c r="E283" s="51"/>
      <c r="F283" s="56" t="s">
        <v>8540</v>
      </c>
      <c r="G283" s="56"/>
      <c r="H283" s="211" t="s">
        <v>3566</v>
      </c>
      <c r="I283" s="56"/>
      <c r="J283" s="56"/>
      <c r="K283" s="56"/>
      <c r="L283" s="56"/>
      <c r="M283" s="51"/>
    </row>
    <row r="284" spans="1:13">
      <c r="A284" s="37">
        <v>281</v>
      </c>
      <c r="B284" s="148" t="s">
        <v>754</v>
      </c>
      <c r="C284" s="61">
        <v>240000</v>
      </c>
      <c r="D284" s="51"/>
      <c r="E284" s="51"/>
      <c r="F284" s="56" t="s">
        <v>8541</v>
      </c>
      <c r="G284" s="56"/>
      <c r="H284" s="211" t="s">
        <v>3566</v>
      </c>
      <c r="I284" s="56"/>
      <c r="J284" s="56"/>
      <c r="K284" s="56"/>
      <c r="L284" s="56"/>
      <c r="M284" s="51"/>
    </row>
    <row r="285" spans="1:13">
      <c r="A285" s="148">
        <v>282</v>
      </c>
      <c r="B285" s="148" t="s">
        <v>2439</v>
      </c>
      <c r="C285" s="61">
        <v>168000</v>
      </c>
      <c r="D285" s="51"/>
      <c r="E285" s="51"/>
      <c r="F285" s="56" t="s">
        <v>8446</v>
      </c>
      <c r="G285" s="56"/>
      <c r="H285" s="211" t="s">
        <v>3566</v>
      </c>
      <c r="I285" s="56"/>
      <c r="J285" s="56"/>
      <c r="K285" s="56"/>
      <c r="L285" s="56"/>
      <c r="M285" s="51"/>
    </row>
    <row r="286" spans="1:13">
      <c r="A286" s="37">
        <v>283</v>
      </c>
      <c r="B286" s="148" t="s">
        <v>2440</v>
      </c>
      <c r="C286" s="61">
        <v>610000</v>
      </c>
      <c r="D286" s="51"/>
      <c r="E286" s="51"/>
      <c r="F286" s="56" t="s">
        <v>8446</v>
      </c>
      <c r="G286" s="56"/>
      <c r="H286" s="211" t="s">
        <v>3566</v>
      </c>
      <c r="I286" s="56"/>
      <c r="J286" s="56"/>
      <c r="K286" s="56"/>
      <c r="L286" s="56"/>
      <c r="M286" s="51"/>
    </row>
    <row r="287" spans="1:13">
      <c r="A287" s="148">
        <v>284</v>
      </c>
      <c r="B287" s="148" t="s">
        <v>755</v>
      </c>
      <c r="C287" s="61">
        <v>200000</v>
      </c>
      <c r="D287" s="51"/>
      <c r="E287" s="51"/>
      <c r="F287" s="56" t="s">
        <v>8446</v>
      </c>
      <c r="G287" s="56"/>
      <c r="H287" s="211" t="s">
        <v>3566</v>
      </c>
      <c r="I287" s="56"/>
      <c r="J287" s="56"/>
      <c r="K287" s="56"/>
      <c r="L287" s="56"/>
      <c r="M287" s="51"/>
    </row>
    <row r="288" spans="1:13">
      <c r="A288" s="37">
        <v>285</v>
      </c>
      <c r="B288" s="148" t="s">
        <v>2443</v>
      </c>
      <c r="C288" s="61">
        <v>100000</v>
      </c>
      <c r="D288" s="51"/>
      <c r="E288" s="51"/>
      <c r="F288" s="56" t="s">
        <v>8542</v>
      </c>
      <c r="G288" s="56"/>
      <c r="H288" s="211" t="s">
        <v>3566</v>
      </c>
      <c r="I288" s="56"/>
      <c r="J288" s="56"/>
      <c r="K288" s="56"/>
      <c r="L288" s="56"/>
      <c r="M288" s="51"/>
    </row>
    <row r="289" spans="1:13">
      <c r="A289" s="148">
        <v>286</v>
      </c>
      <c r="B289" s="148" t="s">
        <v>2443</v>
      </c>
      <c r="C289" s="61">
        <v>100000</v>
      </c>
      <c r="D289" s="51"/>
      <c r="E289" s="51"/>
      <c r="F289" s="56" t="s">
        <v>8542</v>
      </c>
      <c r="G289" s="56"/>
      <c r="H289" s="211" t="s">
        <v>3566</v>
      </c>
      <c r="I289" s="56"/>
      <c r="J289" s="56"/>
      <c r="K289" s="56"/>
      <c r="L289" s="56"/>
      <c r="M289" s="51"/>
    </row>
    <row r="290" spans="1:13">
      <c r="A290" s="37">
        <v>287</v>
      </c>
      <c r="B290" s="148" t="s">
        <v>2443</v>
      </c>
      <c r="C290" s="61">
        <v>400000</v>
      </c>
      <c r="D290" s="51"/>
      <c r="E290" s="51"/>
      <c r="F290" s="56" t="s">
        <v>8447</v>
      </c>
      <c r="G290" s="56"/>
      <c r="H290" s="211" t="s">
        <v>3566</v>
      </c>
      <c r="I290" s="56"/>
      <c r="J290" s="56"/>
      <c r="K290" s="56"/>
      <c r="L290" s="56"/>
      <c r="M290" s="51"/>
    </row>
    <row r="291" spans="1:13">
      <c r="A291" s="148">
        <v>288</v>
      </c>
      <c r="B291" s="148" t="s">
        <v>2443</v>
      </c>
      <c r="C291" s="61">
        <v>200000</v>
      </c>
      <c r="D291" s="51"/>
      <c r="E291" s="51"/>
      <c r="F291" s="56" t="s">
        <v>8446</v>
      </c>
      <c r="G291" s="56"/>
      <c r="H291" s="211" t="s">
        <v>3566</v>
      </c>
      <c r="I291" s="56"/>
      <c r="J291" s="56"/>
      <c r="K291" s="56"/>
      <c r="L291" s="56"/>
      <c r="M291" s="51"/>
    </row>
    <row r="292" spans="1:13">
      <c r="A292" s="37">
        <v>289</v>
      </c>
      <c r="B292" s="148" t="s">
        <v>2445</v>
      </c>
      <c r="C292" s="61">
        <v>100000</v>
      </c>
      <c r="D292" s="51"/>
      <c r="E292" s="51"/>
      <c r="F292" s="56" t="s">
        <v>8449</v>
      </c>
      <c r="G292" s="56"/>
      <c r="H292" s="211" t="s">
        <v>3566</v>
      </c>
      <c r="I292" s="56"/>
      <c r="J292" s="56"/>
      <c r="K292" s="56"/>
      <c r="L292" s="56"/>
      <c r="M292" s="51"/>
    </row>
    <row r="293" spans="1:13">
      <c r="A293" s="148">
        <v>290</v>
      </c>
      <c r="B293" s="148" t="s">
        <v>2446</v>
      </c>
      <c r="C293" s="61">
        <v>150000</v>
      </c>
      <c r="D293" s="51"/>
      <c r="E293" s="51"/>
      <c r="F293" s="56" t="s">
        <v>8450</v>
      </c>
      <c r="G293" s="56"/>
      <c r="H293" s="211" t="s">
        <v>3566</v>
      </c>
      <c r="I293" s="56"/>
      <c r="J293" s="56"/>
      <c r="K293" s="56"/>
      <c r="L293" s="56"/>
      <c r="M293" s="51"/>
    </row>
    <row r="294" spans="1:13">
      <c r="A294" s="37">
        <v>291</v>
      </c>
      <c r="B294" s="148" t="s">
        <v>828</v>
      </c>
      <c r="C294" s="61">
        <v>200000</v>
      </c>
      <c r="D294" s="51"/>
      <c r="E294" s="51"/>
      <c r="F294" s="56" t="s">
        <v>8450</v>
      </c>
      <c r="G294" s="56"/>
      <c r="H294" s="211" t="s">
        <v>3566</v>
      </c>
      <c r="I294" s="56"/>
      <c r="J294" s="56"/>
      <c r="K294" s="56"/>
      <c r="L294" s="56"/>
      <c r="M294" s="51"/>
    </row>
    <row r="295" spans="1:13">
      <c r="A295" s="148">
        <v>292</v>
      </c>
      <c r="B295" s="148" t="s">
        <v>2448</v>
      </c>
      <c r="C295" s="61">
        <v>200000</v>
      </c>
      <c r="D295" s="51"/>
      <c r="E295" s="51"/>
      <c r="F295" s="56" t="s">
        <v>8543</v>
      </c>
      <c r="G295" s="56"/>
      <c r="H295" s="211" t="s">
        <v>3566</v>
      </c>
      <c r="I295" s="56"/>
      <c r="J295" s="56"/>
      <c r="K295" s="56"/>
      <c r="L295" s="56"/>
      <c r="M295" s="51"/>
    </row>
    <row r="296" spans="1:13">
      <c r="A296" s="37">
        <v>293</v>
      </c>
      <c r="B296" s="148" t="s">
        <v>3332</v>
      </c>
      <c r="C296" s="61">
        <v>300000</v>
      </c>
      <c r="D296" s="51"/>
      <c r="E296" s="51"/>
      <c r="F296" s="56" t="s">
        <v>8544</v>
      </c>
      <c r="G296" s="56"/>
      <c r="H296" s="211" t="s">
        <v>3566</v>
      </c>
      <c r="I296" s="56"/>
      <c r="J296" s="56"/>
      <c r="K296" s="56"/>
      <c r="L296" s="56"/>
      <c r="M296" s="51"/>
    </row>
    <row r="297" spans="1:13">
      <c r="A297" s="148">
        <v>294</v>
      </c>
      <c r="B297" s="148" t="s">
        <v>3332</v>
      </c>
      <c r="C297" s="61">
        <v>100000</v>
      </c>
      <c r="D297" s="51"/>
      <c r="E297" s="51"/>
      <c r="F297" s="56" t="s">
        <v>8544</v>
      </c>
      <c r="G297" s="56"/>
      <c r="H297" s="211" t="s">
        <v>3566</v>
      </c>
      <c r="I297" s="56"/>
      <c r="J297" s="56"/>
      <c r="K297" s="56"/>
      <c r="L297" s="56"/>
      <c r="M297" s="51"/>
    </row>
    <row r="298" spans="1:13">
      <c r="A298" s="37">
        <v>295</v>
      </c>
      <c r="B298" s="148" t="s">
        <v>3422</v>
      </c>
      <c r="C298" s="61">
        <v>144000</v>
      </c>
      <c r="D298" s="51"/>
      <c r="E298" s="51"/>
      <c r="F298" s="56" t="s">
        <v>8544</v>
      </c>
      <c r="G298" s="56"/>
      <c r="H298" s="211" t="s">
        <v>3566</v>
      </c>
      <c r="I298" s="56"/>
      <c r="J298" s="56"/>
      <c r="K298" s="56"/>
      <c r="L298" s="56"/>
      <c r="M298" s="51"/>
    </row>
    <row r="299" spans="1:13">
      <c r="A299" s="148">
        <v>296</v>
      </c>
      <c r="B299" s="148" t="s">
        <v>2451</v>
      </c>
      <c r="C299" s="61">
        <v>170000</v>
      </c>
      <c r="D299" s="51"/>
      <c r="E299" s="51"/>
      <c r="F299" s="56" t="s">
        <v>8451</v>
      </c>
      <c r="G299" s="56"/>
      <c r="H299" s="211" t="s">
        <v>3566</v>
      </c>
      <c r="I299" s="56"/>
      <c r="J299" s="56"/>
      <c r="K299" s="56"/>
      <c r="L299" s="56"/>
      <c r="M299" s="51"/>
    </row>
    <row r="300" spans="1:13">
      <c r="A300" s="37">
        <v>297</v>
      </c>
      <c r="B300" s="148" t="s">
        <v>2451</v>
      </c>
      <c r="C300" s="61">
        <v>480000</v>
      </c>
      <c r="D300" s="51"/>
      <c r="E300" s="51"/>
      <c r="F300" s="56" t="s">
        <v>8451</v>
      </c>
      <c r="G300" s="56"/>
      <c r="H300" s="211" t="s">
        <v>3566</v>
      </c>
      <c r="I300" s="56"/>
      <c r="J300" s="56"/>
      <c r="K300" s="56"/>
      <c r="L300" s="56"/>
      <c r="M300" s="51"/>
    </row>
    <row r="301" spans="1:13">
      <c r="A301" s="148">
        <v>298</v>
      </c>
      <c r="B301" s="148" t="s">
        <v>2451</v>
      </c>
      <c r="C301" s="61">
        <v>45000</v>
      </c>
      <c r="D301" s="51"/>
      <c r="E301" s="51"/>
      <c r="F301" s="56" t="s">
        <v>8451</v>
      </c>
      <c r="G301" s="56"/>
      <c r="H301" s="211" t="s">
        <v>3566</v>
      </c>
      <c r="I301" s="56"/>
      <c r="J301" s="56"/>
      <c r="K301" s="56"/>
      <c r="L301" s="56"/>
      <c r="M301" s="51"/>
    </row>
    <row r="302" spans="1:13">
      <c r="A302" s="37">
        <v>299</v>
      </c>
      <c r="B302" s="148" t="s">
        <v>2451</v>
      </c>
      <c r="C302" s="61">
        <v>170000</v>
      </c>
      <c r="D302" s="51"/>
      <c r="E302" s="51"/>
      <c r="F302" s="56" t="s">
        <v>8452</v>
      </c>
      <c r="G302" s="56"/>
      <c r="H302" s="211" t="s">
        <v>3566</v>
      </c>
      <c r="I302" s="56"/>
      <c r="J302" s="56"/>
      <c r="K302" s="56"/>
      <c r="L302" s="56"/>
      <c r="M302" s="51"/>
    </row>
    <row r="303" spans="1:13">
      <c r="A303" s="148">
        <v>300</v>
      </c>
      <c r="B303" s="148" t="s">
        <v>3421</v>
      </c>
      <c r="C303" s="61">
        <v>50000</v>
      </c>
      <c r="D303" s="51"/>
      <c r="E303" s="51"/>
      <c r="F303" s="56" t="s">
        <v>8545</v>
      </c>
      <c r="G303" s="56"/>
      <c r="H303" s="211" t="s">
        <v>3566</v>
      </c>
      <c r="I303" s="56"/>
      <c r="J303" s="56"/>
      <c r="K303" s="56"/>
      <c r="L303" s="56"/>
      <c r="M303" s="51"/>
    </row>
    <row r="304" spans="1:13">
      <c r="A304" s="37">
        <v>301</v>
      </c>
      <c r="B304" s="148" t="s">
        <v>2452</v>
      </c>
      <c r="C304" s="61">
        <v>100000</v>
      </c>
      <c r="D304" s="51"/>
      <c r="E304" s="51"/>
      <c r="F304" s="56" t="s">
        <v>8545</v>
      </c>
      <c r="G304" s="56"/>
      <c r="H304" s="211" t="s">
        <v>3566</v>
      </c>
      <c r="I304" s="56"/>
      <c r="J304" s="56"/>
      <c r="K304" s="56"/>
      <c r="L304" s="56"/>
      <c r="M304" s="51"/>
    </row>
    <row r="305" spans="1:13">
      <c r="A305" s="148">
        <v>302</v>
      </c>
      <c r="B305" s="148" t="s">
        <v>837</v>
      </c>
      <c r="C305" s="61">
        <v>100000</v>
      </c>
      <c r="D305" s="51"/>
      <c r="E305" s="51"/>
      <c r="F305" s="56" t="s">
        <v>8546</v>
      </c>
      <c r="G305" s="56"/>
      <c r="H305" s="211" t="s">
        <v>3566</v>
      </c>
      <c r="I305" s="56"/>
      <c r="J305" s="56"/>
      <c r="K305" s="56"/>
      <c r="L305" s="56"/>
      <c r="M305" s="51"/>
    </row>
    <row r="306" spans="1:13">
      <c r="A306" s="37">
        <v>303</v>
      </c>
      <c r="B306" s="148" t="s">
        <v>855</v>
      </c>
      <c r="C306" s="61">
        <v>174000</v>
      </c>
      <c r="D306" s="51"/>
      <c r="E306" s="51"/>
      <c r="F306" s="56" t="s">
        <v>8453</v>
      </c>
      <c r="G306" s="56"/>
      <c r="H306" s="211" t="s">
        <v>3566</v>
      </c>
      <c r="I306" s="56"/>
      <c r="J306" s="56"/>
      <c r="K306" s="56"/>
      <c r="L306" s="56"/>
      <c r="M306" s="51"/>
    </row>
    <row r="307" spans="1:13">
      <c r="A307" s="148">
        <v>304</v>
      </c>
      <c r="B307" s="148" t="s">
        <v>2455</v>
      </c>
      <c r="C307" s="61">
        <v>100000</v>
      </c>
      <c r="D307" s="51"/>
      <c r="E307" s="51"/>
      <c r="F307" s="56" t="s">
        <v>8454</v>
      </c>
      <c r="G307" s="56"/>
      <c r="H307" s="211" t="s">
        <v>3566</v>
      </c>
      <c r="I307" s="56"/>
      <c r="J307" s="56"/>
      <c r="K307" s="56"/>
      <c r="L307" s="56"/>
      <c r="M307" s="51"/>
    </row>
    <row r="308" spans="1:13">
      <c r="A308" s="37">
        <v>305</v>
      </c>
      <c r="B308" s="148" t="s">
        <v>2457</v>
      </c>
      <c r="C308" s="61">
        <v>600000</v>
      </c>
      <c r="D308" s="51"/>
      <c r="E308" s="51"/>
      <c r="F308" s="56" t="s">
        <v>8454</v>
      </c>
      <c r="G308" s="56"/>
      <c r="H308" s="211" t="s">
        <v>3566</v>
      </c>
      <c r="I308" s="56"/>
      <c r="J308" s="56"/>
      <c r="K308" s="56"/>
      <c r="L308" s="56"/>
      <c r="M308" s="51"/>
    </row>
    <row r="309" spans="1:13">
      <c r="A309" s="148">
        <v>306</v>
      </c>
      <c r="B309" s="148" t="s">
        <v>3420</v>
      </c>
      <c r="C309" s="61">
        <v>100000</v>
      </c>
      <c r="D309" s="51"/>
      <c r="E309" s="51"/>
      <c r="F309" s="56" t="s">
        <v>8455</v>
      </c>
      <c r="G309" s="56"/>
      <c r="H309" s="211" t="s">
        <v>3566</v>
      </c>
      <c r="I309" s="56"/>
      <c r="J309" s="56"/>
      <c r="K309" s="56"/>
      <c r="L309" s="56"/>
      <c r="M309" s="51"/>
    </row>
    <row r="310" spans="1:13">
      <c r="A310" s="37">
        <v>307</v>
      </c>
      <c r="B310" s="148" t="s">
        <v>2458</v>
      </c>
      <c r="C310" s="61">
        <v>80000</v>
      </c>
      <c r="D310" s="51"/>
      <c r="E310" s="51"/>
      <c r="F310" s="56" t="s">
        <v>8455</v>
      </c>
      <c r="G310" s="56"/>
      <c r="H310" s="211" t="s">
        <v>3566</v>
      </c>
      <c r="I310" s="56"/>
      <c r="J310" s="56"/>
      <c r="K310" s="56"/>
      <c r="L310" s="56"/>
      <c r="M310" s="51"/>
    </row>
    <row r="311" spans="1:13">
      <c r="A311" s="148">
        <v>308</v>
      </c>
      <c r="B311" s="148" t="s">
        <v>2458</v>
      </c>
      <c r="C311" s="61">
        <v>130500</v>
      </c>
      <c r="D311" s="51"/>
      <c r="E311" s="51"/>
      <c r="F311" s="56" t="s">
        <v>8456</v>
      </c>
      <c r="G311" s="56"/>
      <c r="H311" s="211" t="s">
        <v>3566</v>
      </c>
      <c r="I311" s="56"/>
      <c r="J311" s="56"/>
      <c r="K311" s="56"/>
      <c r="L311" s="56"/>
      <c r="M311" s="51"/>
    </row>
    <row r="312" spans="1:13">
      <c r="A312" s="37">
        <v>309</v>
      </c>
      <c r="B312" s="148" t="s">
        <v>2459</v>
      </c>
      <c r="C312" s="61">
        <v>120000</v>
      </c>
      <c r="D312" s="51"/>
      <c r="E312" s="51"/>
      <c r="F312" s="56" t="s">
        <v>8456</v>
      </c>
      <c r="G312" s="56"/>
      <c r="H312" s="211" t="s">
        <v>3566</v>
      </c>
      <c r="I312" s="56"/>
      <c r="J312" s="56"/>
      <c r="K312" s="56"/>
      <c r="L312" s="56"/>
      <c r="M312" s="51"/>
    </row>
    <row r="313" spans="1:13">
      <c r="A313" s="148">
        <v>310</v>
      </c>
      <c r="B313" s="148" t="s">
        <v>2467</v>
      </c>
      <c r="C313" s="61">
        <v>400000</v>
      </c>
      <c r="D313" s="51"/>
      <c r="E313" s="51"/>
      <c r="F313" s="56" t="s">
        <v>8459</v>
      </c>
      <c r="G313" s="56"/>
      <c r="H313" s="211" t="s">
        <v>3566</v>
      </c>
      <c r="I313" s="56"/>
      <c r="J313" s="56"/>
      <c r="K313" s="56"/>
      <c r="L313" s="56"/>
      <c r="M313" s="51"/>
    </row>
    <row r="314" spans="1:13" ht="57">
      <c r="A314" s="37">
        <v>311</v>
      </c>
      <c r="B314" s="148" t="s">
        <v>2467</v>
      </c>
      <c r="C314" s="61">
        <v>150000</v>
      </c>
      <c r="D314" s="51"/>
      <c r="E314" s="51"/>
      <c r="F314" s="56" t="s">
        <v>8547</v>
      </c>
      <c r="G314" s="56"/>
      <c r="H314" s="211" t="s">
        <v>3566</v>
      </c>
      <c r="I314" s="56"/>
      <c r="J314" s="56"/>
      <c r="K314" s="56"/>
      <c r="L314" s="56"/>
      <c r="M314" s="51" t="s">
        <v>3875</v>
      </c>
    </row>
    <row r="315" spans="1:13">
      <c r="A315" s="148">
        <v>312</v>
      </c>
      <c r="B315" s="148" t="s">
        <v>791</v>
      </c>
      <c r="C315" s="61">
        <v>50000</v>
      </c>
      <c r="D315" s="51"/>
      <c r="E315" s="51"/>
      <c r="F315" s="56" t="s">
        <v>8460</v>
      </c>
      <c r="G315" s="56"/>
      <c r="H315" s="211" t="s">
        <v>3566</v>
      </c>
      <c r="I315" s="56"/>
      <c r="J315" s="56"/>
      <c r="K315" s="56"/>
      <c r="L315" s="56"/>
      <c r="M315" s="51"/>
    </row>
    <row r="316" spans="1:13">
      <c r="A316" s="37">
        <v>313</v>
      </c>
      <c r="B316" s="148" t="s">
        <v>763</v>
      </c>
      <c r="C316" s="61">
        <v>300000</v>
      </c>
      <c r="D316" s="51"/>
      <c r="E316" s="51"/>
      <c r="F316" s="56" t="s">
        <v>8460</v>
      </c>
      <c r="G316" s="56"/>
      <c r="H316" s="211" t="s">
        <v>3566</v>
      </c>
      <c r="I316" s="56"/>
      <c r="J316" s="56"/>
      <c r="K316" s="56"/>
      <c r="L316" s="56"/>
      <c r="M316" s="51"/>
    </row>
    <row r="317" spans="1:13" ht="42.75">
      <c r="A317" s="148">
        <v>314</v>
      </c>
      <c r="B317" s="148" t="s">
        <v>763</v>
      </c>
      <c r="C317" s="61">
        <v>1000000</v>
      </c>
      <c r="D317" s="51"/>
      <c r="E317" s="51"/>
      <c r="F317" s="56" t="s">
        <v>8460</v>
      </c>
      <c r="G317" s="56"/>
      <c r="H317" s="211" t="s">
        <v>3566</v>
      </c>
      <c r="I317" s="56"/>
      <c r="J317" s="56"/>
      <c r="K317" s="56"/>
      <c r="L317" s="56"/>
      <c r="M317" s="51" t="s">
        <v>8548</v>
      </c>
    </row>
    <row r="318" spans="1:13">
      <c r="A318" s="37">
        <v>315</v>
      </c>
      <c r="B318" s="148" t="s">
        <v>763</v>
      </c>
      <c r="C318" s="61">
        <v>300000</v>
      </c>
      <c r="D318" s="51"/>
      <c r="E318" s="51"/>
      <c r="F318" s="56" t="s">
        <v>8549</v>
      </c>
      <c r="G318" s="56"/>
      <c r="H318" s="211" t="s">
        <v>3566</v>
      </c>
      <c r="I318" s="56"/>
      <c r="J318" s="56"/>
      <c r="K318" s="56"/>
      <c r="L318" s="56"/>
      <c r="M318" s="51"/>
    </row>
    <row r="319" spans="1:13">
      <c r="A319" s="148">
        <v>316</v>
      </c>
      <c r="B319" s="148" t="s">
        <v>2468</v>
      </c>
      <c r="C319" s="61">
        <v>133500</v>
      </c>
      <c r="D319" s="51"/>
      <c r="E319" s="51"/>
      <c r="F319" s="56" t="s">
        <v>8461</v>
      </c>
      <c r="G319" s="56"/>
      <c r="H319" s="211" t="s">
        <v>3566</v>
      </c>
      <c r="I319" s="56"/>
      <c r="J319" s="56"/>
      <c r="K319" s="56"/>
      <c r="L319" s="56"/>
      <c r="M319" s="51"/>
    </row>
    <row r="320" spans="1:13">
      <c r="A320" s="37">
        <v>317</v>
      </c>
      <c r="B320" s="148" t="s">
        <v>2468</v>
      </c>
      <c r="C320" s="61">
        <v>44500</v>
      </c>
      <c r="D320" s="51"/>
      <c r="E320" s="51"/>
      <c r="F320" s="56" t="s">
        <v>8461</v>
      </c>
      <c r="G320" s="56"/>
      <c r="H320" s="211" t="s">
        <v>3566</v>
      </c>
      <c r="I320" s="56"/>
      <c r="J320" s="56"/>
      <c r="K320" s="56"/>
      <c r="L320" s="56"/>
      <c r="M320" s="51"/>
    </row>
    <row r="321" spans="1:13">
      <c r="A321" s="148">
        <v>318</v>
      </c>
      <c r="B321" s="148" t="s">
        <v>3419</v>
      </c>
      <c r="C321" s="61">
        <v>178000</v>
      </c>
      <c r="D321" s="51"/>
      <c r="E321" s="51"/>
      <c r="F321" s="56" t="s">
        <v>8461</v>
      </c>
      <c r="G321" s="56"/>
      <c r="H321" s="211" t="s">
        <v>3566</v>
      </c>
      <c r="I321" s="56"/>
      <c r="J321" s="56"/>
      <c r="K321" s="56"/>
      <c r="L321" s="56"/>
      <c r="M321" s="51"/>
    </row>
    <row r="322" spans="1:13">
      <c r="A322" s="37">
        <v>319</v>
      </c>
      <c r="B322" s="148" t="s">
        <v>2469</v>
      </c>
      <c r="C322" s="61">
        <v>133500</v>
      </c>
      <c r="D322" s="51"/>
      <c r="E322" s="51"/>
      <c r="F322" s="56" t="s">
        <v>8550</v>
      </c>
      <c r="G322" s="56"/>
      <c r="H322" s="211" t="s">
        <v>3566</v>
      </c>
      <c r="I322" s="56"/>
      <c r="J322" s="56"/>
      <c r="K322" s="56"/>
      <c r="L322" s="56"/>
      <c r="M322" s="51"/>
    </row>
    <row r="323" spans="1:13" ht="57">
      <c r="A323" s="148">
        <v>320</v>
      </c>
      <c r="B323" s="148" t="s">
        <v>766</v>
      </c>
      <c r="C323" s="61">
        <v>50000</v>
      </c>
      <c r="D323" s="51"/>
      <c r="E323" s="51"/>
      <c r="F323" s="56" t="s">
        <v>8463</v>
      </c>
      <c r="G323" s="56"/>
      <c r="H323" s="211" t="s">
        <v>3566</v>
      </c>
      <c r="I323" s="56"/>
      <c r="J323" s="56"/>
      <c r="K323" s="56"/>
      <c r="L323" s="56"/>
      <c r="M323" s="51" t="s">
        <v>9041</v>
      </c>
    </row>
    <row r="324" spans="1:13">
      <c r="A324" s="37">
        <v>321</v>
      </c>
      <c r="B324" s="148" t="s">
        <v>767</v>
      </c>
      <c r="C324" s="61">
        <v>50000</v>
      </c>
      <c r="D324" s="51"/>
      <c r="E324" s="51"/>
      <c r="F324" s="56" t="s">
        <v>8551</v>
      </c>
      <c r="G324" s="56"/>
      <c r="H324" s="211" t="s">
        <v>3566</v>
      </c>
      <c r="I324" s="56"/>
      <c r="J324" s="56"/>
      <c r="K324" s="56"/>
      <c r="L324" s="56"/>
      <c r="M324" s="51"/>
    </row>
    <row r="325" spans="1:13">
      <c r="A325" s="148">
        <v>322</v>
      </c>
      <c r="B325" s="148" t="s">
        <v>792</v>
      </c>
      <c r="C325" s="61">
        <v>100000</v>
      </c>
      <c r="D325" s="51"/>
      <c r="E325" s="51"/>
      <c r="F325" s="56" t="s">
        <v>8552</v>
      </c>
      <c r="G325" s="56"/>
      <c r="H325" s="211" t="s">
        <v>3566</v>
      </c>
      <c r="I325" s="56"/>
      <c r="J325" s="56"/>
      <c r="K325" s="56"/>
      <c r="L325" s="56"/>
      <c r="M325" s="51"/>
    </row>
    <row r="326" spans="1:13">
      <c r="A326" s="37">
        <v>323</v>
      </c>
      <c r="B326" s="148" t="s">
        <v>792</v>
      </c>
      <c r="C326" s="61">
        <v>300000</v>
      </c>
      <c r="D326" s="51"/>
      <c r="E326" s="51"/>
      <c r="F326" s="56" t="s">
        <v>8553</v>
      </c>
      <c r="G326" s="56"/>
      <c r="H326" s="211" t="s">
        <v>3566</v>
      </c>
      <c r="I326" s="56"/>
      <c r="J326" s="56"/>
      <c r="K326" s="56"/>
      <c r="L326" s="56"/>
      <c r="M326" s="51"/>
    </row>
    <row r="327" spans="1:13">
      <c r="A327" s="148">
        <v>324</v>
      </c>
      <c r="B327" s="148" t="s">
        <v>2479</v>
      </c>
      <c r="C327" s="61">
        <v>300000</v>
      </c>
      <c r="D327" s="51"/>
      <c r="E327" s="51"/>
      <c r="F327" s="56" t="s">
        <v>8465</v>
      </c>
      <c r="G327" s="56"/>
      <c r="H327" s="211" t="s">
        <v>3566</v>
      </c>
      <c r="I327" s="56"/>
      <c r="J327" s="56"/>
      <c r="K327" s="56"/>
      <c r="L327" s="56"/>
      <c r="M327" s="51"/>
    </row>
    <row r="328" spans="1:13">
      <c r="A328" s="37">
        <v>325</v>
      </c>
      <c r="B328" s="148" t="s">
        <v>2480</v>
      </c>
      <c r="C328" s="61">
        <v>200000</v>
      </c>
      <c r="D328" s="51"/>
      <c r="E328" s="51"/>
      <c r="F328" s="56" t="s">
        <v>8554</v>
      </c>
      <c r="G328" s="56"/>
      <c r="H328" s="211" t="s">
        <v>3566</v>
      </c>
      <c r="I328" s="56"/>
      <c r="J328" s="56"/>
      <c r="K328" s="56"/>
      <c r="L328" s="56"/>
      <c r="M328" s="51"/>
    </row>
    <row r="329" spans="1:13">
      <c r="A329" s="148">
        <v>326</v>
      </c>
      <c r="B329" s="148" t="s">
        <v>2483</v>
      </c>
      <c r="C329" s="61">
        <v>97000</v>
      </c>
      <c r="D329" s="51"/>
      <c r="E329" s="51"/>
      <c r="F329" s="56" t="s">
        <v>8555</v>
      </c>
      <c r="G329" s="56"/>
      <c r="H329" s="211" t="s">
        <v>3566</v>
      </c>
      <c r="I329" s="56"/>
      <c r="J329" s="56"/>
      <c r="K329" s="56"/>
      <c r="L329" s="56"/>
      <c r="M329" s="51"/>
    </row>
    <row r="330" spans="1:13">
      <c r="A330" s="37">
        <v>327</v>
      </c>
      <c r="B330" s="148" t="s">
        <v>769</v>
      </c>
      <c r="C330" s="61">
        <v>100000</v>
      </c>
      <c r="D330" s="51"/>
      <c r="E330" s="51"/>
      <c r="F330" s="56" t="s">
        <v>8466</v>
      </c>
      <c r="G330" s="56"/>
      <c r="H330" s="211" t="s">
        <v>3566</v>
      </c>
      <c r="I330" s="56"/>
      <c r="J330" s="56"/>
      <c r="K330" s="56"/>
      <c r="L330" s="56"/>
      <c r="M330" s="51"/>
    </row>
    <row r="331" spans="1:13">
      <c r="A331" s="148">
        <v>328</v>
      </c>
      <c r="B331" s="148" t="s">
        <v>647</v>
      </c>
      <c r="C331" s="61">
        <v>50000</v>
      </c>
      <c r="D331" s="51"/>
      <c r="E331" s="51"/>
      <c r="F331" s="56" t="s">
        <v>8556</v>
      </c>
      <c r="G331" s="56"/>
      <c r="H331" s="211" t="s">
        <v>3566</v>
      </c>
      <c r="I331" s="56"/>
      <c r="J331" s="56"/>
      <c r="K331" s="56"/>
      <c r="L331" s="56"/>
      <c r="M331" s="51"/>
    </row>
    <row r="332" spans="1:13" ht="57">
      <c r="A332" s="37">
        <v>329</v>
      </c>
      <c r="B332" s="148" t="s">
        <v>848</v>
      </c>
      <c r="C332" s="61">
        <v>120000</v>
      </c>
      <c r="D332" s="51"/>
      <c r="E332" s="51"/>
      <c r="F332" s="56" t="s">
        <v>8557</v>
      </c>
      <c r="G332" s="56"/>
      <c r="H332" s="211" t="s">
        <v>3566</v>
      </c>
      <c r="I332" s="56"/>
      <c r="J332" s="56"/>
      <c r="K332" s="56"/>
      <c r="L332" s="56"/>
      <c r="M332" s="51" t="s">
        <v>3578</v>
      </c>
    </row>
    <row r="333" spans="1:13">
      <c r="A333" s="148">
        <v>330</v>
      </c>
      <c r="B333" s="148" t="s">
        <v>848</v>
      </c>
      <c r="C333" s="61">
        <v>380000</v>
      </c>
      <c r="D333" s="51"/>
      <c r="E333" s="51"/>
      <c r="F333" s="56" t="s">
        <v>8557</v>
      </c>
      <c r="G333" s="56"/>
      <c r="H333" s="211" t="s">
        <v>3566</v>
      </c>
      <c r="I333" s="56"/>
      <c r="J333" s="56"/>
      <c r="K333" s="56"/>
      <c r="L333" s="56"/>
      <c r="M333" s="51"/>
    </row>
    <row r="334" spans="1:13" s="158" customFormat="1" ht="26.25" customHeight="1">
      <c r="A334" s="582" t="s">
        <v>1938</v>
      </c>
      <c r="B334" s="582"/>
      <c r="C334" s="326">
        <f>SUM(C4:C333)</f>
        <v>114391500</v>
      </c>
      <c r="D334" s="327"/>
      <c r="E334" s="327"/>
      <c r="F334" s="327"/>
      <c r="G334" s="327"/>
      <c r="H334" s="327"/>
      <c r="I334" s="327"/>
      <c r="J334" s="327"/>
      <c r="K334" s="327"/>
      <c r="L334" s="327"/>
      <c r="M334" s="328"/>
    </row>
    <row r="335" spans="1:13" ht="209.25" customHeight="1">
      <c r="A335" s="580" t="s">
        <v>9037</v>
      </c>
      <c r="B335" s="581"/>
      <c r="C335" s="581"/>
      <c r="D335" s="581"/>
      <c r="E335" s="581"/>
      <c r="F335" s="581"/>
      <c r="G335" s="581"/>
      <c r="H335" s="581"/>
      <c r="I335" s="581"/>
      <c r="J335" s="581"/>
      <c r="K335" s="581"/>
      <c r="L335" s="581"/>
      <c r="M335" s="581"/>
    </row>
  </sheetData>
  <mergeCells count="42">
    <mergeCell ref="A335:M335"/>
    <mergeCell ref="A334:B334"/>
    <mergeCell ref="M33:M34"/>
    <mergeCell ref="M18:M19"/>
    <mergeCell ref="G33:G34"/>
    <mergeCell ref="H33:H34"/>
    <mergeCell ref="I33:I34"/>
    <mergeCell ref="J33:J34"/>
    <mergeCell ref="K33:K34"/>
    <mergeCell ref="L33:L34"/>
    <mergeCell ref="G18:G19"/>
    <mergeCell ref="H18:H19"/>
    <mergeCell ref="I18:I19"/>
    <mergeCell ref="J18:J19"/>
    <mergeCell ref="K18:K19"/>
    <mergeCell ref="M10:M13"/>
    <mergeCell ref="L5:L6"/>
    <mergeCell ref="M5:M6"/>
    <mergeCell ref="K5:K6"/>
    <mergeCell ref="M2:M3"/>
    <mergeCell ref="K3:L3"/>
    <mergeCell ref="K10:K13"/>
    <mergeCell ref="L10:L13"/>
    <mergeCell ref="A2:A3"/>
    <mergeCell ref="G10:G13"/>
    <mergeCell ref="G5:G6"/>
    <mergeCell ref="E2:E3"/>
    <mergeCell ref="F2:F3"/>
    <mergeCell ref="G2:G3"/>
    <mergeCell ref="J10:J13"/>
    <mergeCell ref="L18:L19"/>
    <mergeCell ref="B2:B3"/>
    <mergeCell ref="C2:C3"/>
    <mergeCell ref="D2:D3"/>
    <mergeCell ref="H2:H3"/>
    <mergeCell ref="I2:I3"/>
    <mergeCell ref="J2:L2"/>
    <mergeCell ref="H5:H6"/>
    <mergeCell ref="I5:I6"/>
    <mergeCell ref="J5:J6"/>
    <mergeCell ref="H10:H13"/>
    <mergeCell ref="I10:I13"/>
  </mergeCells>
  <phoneticPr fontId="2" type="noConversion"/>
  <printOptions horizontalCentered="1"/>
  <pageMargins left="0.70866141732283472" right="0.51181102362204722" top="0.55118110236220474" bottom="0.55118110236220474" header="0.31496062992125984" footer="0.31496062992125984"/>
  <pageSetup paperSize="9" scale="77" fitToHeight="25" orientation="landscape" r:id="rId1"/>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77"/>
  <sheetViews>
    <sheetView zoomScale="90" zoomScaleNormal="90" workbookViewId="0">
      <selection activeCell="C3" sqref="C3:D673"/>
    </sheetView>
  </sheetViews>
  <sheetFormatPr defaultColWidth="8.875" defaultRowHeight="14.25"/>
  <cols>
    <col min="1" max="1" width="9" style="3" bestFit="1" customWidth="1"/>
    <col min="2" max="2" width="13.5" style="20" customWidth="1"/>
    <col min="3" max="3" width="19.5" style="3" customWidth="1"/>
    <col min="4" max="4" width="19.625" style="3" customWidth="1"/>
    <col min="5" max="5" width="12.875" style="28" bestFit="1" customWidth="1"/>
    <col min="6" max="6" width="12.75" style="20" bestFit="1" customWidth="1"/>
    <col min="7" max="7" width="23.25" style="3" customWidth="1"/>
    <col min="8" max="16384" width="8.875" style="3"/>
  </cols>
  <sheetData>
    <row r="1" spans="1:7" s="2" customFormat="1" ht="19.5">
      <c r="A1" s="17" t="s">
        <v>3948</v>
      </c>
      <c r="B1" s="47"/>
      <c r="E1" s="315"/>
      <c r="F1" s="47"/>
    </row>
    <row r="2" spans="1:7">
      <c r="A2" s="147" t="s">
        <v>1757</v>
      </c>
      <c r="B2" s="147" t="s">
        <v>1</v>
      </c>
      <c r="C2" s="147" t="s">
        <v>3563</v>
      </c>
      <c r="D2" s="147" t="s">
        <v>3562</v>
      </c>
      <c r="E2" s="147" t="s">
        <v>3561</v>
      </c>
      <c r="F2" s="147" t="s">
        <v>3560</v>
      </c>
      <c r="G2" s="147" t="s">
        <v>3559</v>
      </c>
    </row>
    <row r="3" spans="1:7">
      <c r="A3" s="316">
        <v>1</v>
      </c>
      <c r="B3" s="232" t="s">
        <v>3495</v>
      </c>
      <c r="C3" s="51"/>
      <c r="D3" s="51"/>
      <c r="E3" s="318">
        <v>90000</v>
      </c>
      <c r="F3" s="212" t="s">
        <v>8339</v>
      </c>
      <c r="G3" s="55"/>
    </row>
    <row r="4" spans="1:7">
      <c r="A4" s="316">
        <v>2</v>
      </c>
      <c r="B4" s="232" t="s">
        <v>3353</v>
      </c>
      <c r="C4" s="51"/>
      <c r="D4" s="51"/>
      <c r="E4" s="318">
        <v>30000</v>
      </c>
      <c r="F4" s="212" t="s">
        <v>8340</v>
      </c>
      <c r="G4" s="55"/>
    </row>
    <row r="5" spans="1:7">
      <c r="A5" s="316">
        <v>3</v>
      </c>
      <c r="B5" s="232" t="s">
        <v>2640</v>
      </c>
      <c r="C5" s="51"/>
      <c r="D5" s="51"/>
      <c r="E5" s="318">
        <v>60000</v>
      </c>
      <c r="F5" s="212" t="s">
        <v>8558</v>
      </c>
      <c r="G5" s="55"/>
    </row>
    <row r="6" spans="1:7">
      <c r="A6" s="316">
        <v>4</v>
      </c>
      <c r="B6" s="232" t="s">
        <v>2642</v>
      </c>
      <c r="C6" s="51"/>
      <c r="D6" s="51"/>
      <c r="E6" s="318">
        <v>90000</v>
      </c>
      <c r="F6" s="212" t="s">
        <v>8341</v>
      </c>
      <c r="G6" s="55"/>
    </row>
    <row r="7" spans="1:7">
      <c r="A7" s="316">
        <v>5</v>
      </c>
      <c r="B7" s="232" t="s">
        <v>3558</v>
      </c>
      <c r="C7" s="51"/>
      <c r="D7" s="51"/>
      <c r="E7" s="318">
        <v>30000</v>
      </c>
      <c r="F7" s="212" t="s">
        <v>8341</v>
      </c>
      <c r="G7" s="55"/>
    </row>
    <row r="8" spans="1:7">
      <c r="A8" s="316">
        <v>6</v>
      </c>
      <c r="B8" s="232" t="s">
        <v>3557</v>
      </c>
      <c r="C8" s="51"/>
      <c r="D8" s="51"/>
      <c r="E8" s="318">
        <v>30000</v>
      </c>
      <c r="F8" s="212" t="s">
        <v>8342</v>
      </c>
      <c r="G8" s="55"/>
    </row>
    <row r="9" spans="1:7">
      <c r="A9" s="316">
        <v>7</v>
      </c>
      <c r="B9" s="232" t="s">
        <v>2644</v>
      </c>
      <c r="C9" s="51"/>
      <c r="D9" s="51"/>
      <c r="E9" s="318">
        <v>210000</v>
      </c>
      <c r="F9" s="212" t="s">
        <v>8559</v>
      </c>
      <c r="G9" s="55"/>
    </row>
    <row r="10" spans="1:7">
      <c r="A10" s="316">
        <v>8</v>
      </c>
      <c r="B10" s="232" t="s">
        <v>2646</v>
      </c>
      <c r="C10" s="51"/>
      <c r="D10" s="51"/>
      <c r="E10" s="318">
        <v>60000</v>
      </c>
      <c r="F10" s="212" t="s">
        <v>8560</v>
      </c>
      <c r="G10" s="55"/>
    </row>
    <row r="11" spans="1:7">
      <c r="A11" s="316">
        <v>9</v>
      </c>
      <c r="B11" s="232" t="s">
        <v>2648</v>
      </c>
      <c r="C11" s="51"/>
      <c r="D11" s="51"/>
      <c r="E11" s="318">
        <v>90000</v>
      </c>
      <c r="F11" s="212" t="s">
        <v>8560</v>
      </c>
      <c r="G11" s="55"/>
    </row>
    <row r="12" spans="1:7">
      <c r="A12" s="316">
        <v>10</v>
      </c>
      <c r="B12" s="232" t="s">
        <v>3556</v>
      </c>
      <c r="C12" s="51"/>
      <c r="D12" s="51"/>
      <c r="E12" s="318">
        <v>30000</v>
      </c>
      <c r="F12" s="212" t="s">
        <v>8305</v>
      </c>
      <c r="G12" s="55"/>
    </row>
    <row r="13" spans="1:7" ht="90.75" customHeight="1">
      <c r="A13" s="316">
        <v>11</v>
      </c>
      <c r="B13" s="232" t="s">
        <v>3555</v>
      </c>
      <c r="C13" s="51"/>
      <c r="D13" s="51"/>
      <c r="E13" s="318">
        <v>30000</v>
      </c>
      <c r="F13" s="212" t="s">
        <v>8343</v>
      </c>
      <c r="G13" s="63" t="s">
        <v>8561</v>
      </c>
    </row>
    <row r="14" spans="1:7">
      <c r="A14" s="316">
        <v>12</v>
      </c>
      <c r="B14" s="232" t="s">
        <v>2650</v>
      </c>
      <c r="C14" s="51"/>
      <c r="D14" s="51"/>
      <c r="E14" s="318">
        <v>210000</v>
      </c>
      <c r="F14" s="212" t="s">
        <v>8562</v>
      </c>
      <c r="G14" s="55"/>
    </row>
    <row r="15" spans="1:7">
      <c r="A15" s="316">
        <v>13</v>
      </c>
      <c r="B15" s="232" t="s">
        <v>2652</v>
      </c>
      <c r="C15" s="51"/>
      <c r="D15" s="51"/>
      <c r="E15" s="318">
        <v>60000</v>
      </c>
      <c r="F15" s="212" t="s">
        <v>8562</v>
      </c>
      <c r="G15" s="55"/>
    </row>
    <row r="16" spans="1:7">
      <c r="A16" s="316">
        <v>14</v>
      </c>
      <c r="B16" s="232" t="s">
        <v>3486</v>
      </c>
      <c r="C16" s="51"/>
      <c r="D16" s="51"/>
      <c r="E16" s="318">
        <v>90000</v>
      </c>
      <c r="F16" s="212" t="s">
        <v>8306</v>
      </c>
      <c r="G16" s="55"/>
    </row>
    <row r="17" spans="1:7">
      <c r="A17" s="316">
        <v>15</v>
      </c>
      <c r="B17" s="232" t="s">
        <v>3486</v>
      </c>
      <c r="C17" s="51"/>
      <c r="D17" s="51"/>
      <c r="E17" s="318">
        <v>10000</v>
      </c>
      <c r="F17" s="212" t="s">
        <v>8306</v>
      </c>
      <c r="G17" s="55"/>
    </row>
    <row r="18" spans="1:7">
      <c r="A18" s="316">
        <v>16</v>
      </c>
      <c r="B18" s="232" t="s">
        <v>2655</v>
      </c>
      <c r="C18" s="51"/>
      <c r="D18" s="51"/>
      <c r="E18" s="318">
        <v>30000</v>
      </c>
      <c r="F18" s="212" t="s">
        <v>8563</v>
      </c>
      <c r="G18" s="55"/>
    </row>
    <row r="19" spans="1:7">
      <c r="A19" s="316">
        <v>17</v>
      </c>
      <c r="B19" s="232" t="s">
        <v>3315</v>
      </c>
      <c r="C19" s="51"/>
      <c r="D19" s="51"/>
      <c r="E19" s="318">
        <v>30000</v>
      </c>
      <c r="F19" s="212" t="s">
        <v>8344</v>
      </c>
      <c r="G19" s="55"/>
    </row>
    <row r="20" spans="1:7" ht="85.5">
      <c r="A20" s="316">
        <v>18</v>
      </c>
      <c r="B20" s="232" t="s">
        <v>2656</v>
      </c>
      <c r="C20" s="51"/>
      <c r="D20" s="51"/>
      <c r="E20" s="318">
        <v>210000</v>
      </c>
      <c r="F20" s="212" t="s">
        <v>8344</v>
      </c>
      <c r="G20" s="63" t="s">
        <v>8564</v>
      </c>
    </row>
    <row r="21" spans="1:7" ht="42.75">
      <c r="A21" s="316">
        <v>19</v>
      </c>
      <c r="B21" s="232" t="s">
        <v>3554</v>
      </c>
      <c r="C21" s="51"/>
      <c r="D21" s="51"/>
      <c r="E21" s="318">
        <v>100000</v>
      </c>
      <c r="F21" s="212" t="s">
        <v>8346</v>
      </c>
      <c r="G21" s="63" t="s">
        <v>3579</v>
      </c>
    </row>
    <row r="22" spans="1:7">
      <c r="A22" s="316">
        <v>20</v>
      </c>
      <c r="B22" s="232" t="s">
        <v>2659</v>
      </c>
      <c r="C22" s="51"/>
      <c r="D22" s="51"/>
      <c r="E22" s="318">
        <v>90000</v>
      </c>
      <c r="F22" s="212" t="s">
        <v>8346</v>
      </c>
      <c r="G22" s="55"/>
    </row>
    <row r="23" spans="1:7">
      <c r="A23" s="316">
        <v>21</v>
      </c>
      <c r="B23" s="232" t="s">
        <v>2660</v>
      </c>
      <c r="C23" s="51"/>
      <c r="D23" s="51"/>
      <c r="E23" s="318">
        <v>30000</v>
      </c>
      <c r="F23" s="212" t="s">
        <v>8565</v>
      </c>
      <c r="G23" s="55"/>
    </row>
    <row r="24" spans="1:7">
      <c r="A24" s="316">
        <v>22</v>
      </c>
      <c r="B24" s="232" t="s">
        <v>3316</v>
      </c>
      <c r="C24" s="51"/>
      <c r="D24" s="51"/>
      <c r="E24" s="318">
        <v>30000</v>
      </c>
      <c r="F24" s="212" t="s">
        <v>8347</v>
      </c>
      <c r="G24" s="55"/>
    </row>
    <row r="25" spans="1:7">
      <c r="A25" s="316">
        <v>23</v>
      </c>
      <c r="B25" s="232" t="s">
        <v>2661</v>
      </c>
      <c r="C25" s="51"/>
      <c r="D25" s="51"/>
      <c r="E25" s="318">
        <v>210000</v>
      </c>
      <c r="F25" s="212" t="s">
        <v>8566</v>
      </c>
      <c r="G25" s="55"/>
    </row>
    <row r="26" spans="1:7">
      <c r="A26" s="316">
        <v>24</v>
      </c>
      <c r="B26" s="232" t="s">
        <v>2663</v>
      </c>
      <c r="C26" s="51"/>
      <c r="D26" s="51"/>
      <c r="E26" s="318">
        <v>100000</v>
      </c>
      <c r="F26" s="212" t="s">
        <v>8348</v>
      </c>
      <c r="G26" s="55"/>
    </row>
    <row r="27" spans="1:7">
      <c r="A27" s="316">
        <v>25</v>
      </c>
      <c r="B27" s="232" t="s">
        <v>2664</v>
      </c>
      <c r="C27" s="51"/>
      <c r="D27" s="51"/>
      <c r="E27" s="318">
        <v>90000</v>
      </c>
      <c r="F27" s="212" t="s">
        <v>8349</v>
      </c>
      <c r="G27" s="55"/>
    </row>
    <row r="28" spans="1:7">
      <c r="A28" s="316">
        <v>26</v>
      </c>
      <c r="B28" s="232" t="s">
        <v>2665</v>
      </c>
      <c r="C28" s="51"/>
      <c r="D28" s="51"/>
      <c r="E28" s="318">
        <v>30000</v>
      </c>
      <c r="F28" s="212" t="s">
        <v>8349</v>
      </c>
      <c r="G28" s="55"/>
    </row>
    <row r="29" spans="1:7">
      <c r="A29" s="316">
        <v>27</v>
      </c>
      <c r="B29" s="232" t="s">
        <v>3553</v>
      </c>
      <c r="C29" s="51"/>
      <c r="D29" s="51"/>
      <c r="E29" s="318">
        <v>30000</v>
      </c>
      <c r="F29" s="212" t="s">
        <v>8350</v>
      </c>
      <c r="G29" s="55"/>
    </row>
    <row r="30" spans="1:7">
      <c r="A30" s="316">
        <v>28</v>
      </c>
      <c r="B30" s="232" t="s">
        <v>2667</v>
      </c>
      <c r="C30" s="51"/>
      <c r="D30" s="51"/>
      <c r="E30" s="318">
        <v>210000</v>
      </c>
      <c r="F30" s="212" t="s">
        <v>8351</v>
      </c>
      <c r="G30" s="55"/>
    </row>
    <row r="31" spans="1:7">
      <c r="A31" s="316">
        <v>29</v>
      </c>
      <c r="B31" s="232" t="s">
        <v>2705</v>
      </c>
      <c r="C31" s="51"/>
      <c r="D31" s="51"/>
      <c r="E31" s="318">
        <v>90000</v>
      </c>
      <c r="F31" s="212" t="s">
        <v>8477</v>
      </c>
      <c r="G31" s="55"/>
    </row>
    <row r="32" spans="1:7">
      <c r="A32" s="316">
        <v>30</v>
      </c>
      <c r="B32" s="232" t="s">
        <v>3552</v>
      </c>
      <c r="C32" s="51"/>
      <c r="D32" s="51"/>
      <c r="E32" s="318">
        <v>90000</v>
      </c>
      <c r="F32" s="212" t="s">
        <v>8567</v>
      </c>
      <c r="G32" s="55"/>
    </row>
    <row r="33" spans="1:7">
      <c r="A33" s="316">
        <v>31</v>
      </c>
      <c r="B33" s="232" t="s">
        <v>2670</v>
      </c>
      <c r="C33" s="51"/>
      <c r="D33" s="51"/>
      <c r="E33" s="318">
        <v>30000</v>
      </c>
      <c r="F33" s="212" t="s">
        <v>8567</v>
      </c>
      <c r="G33" s="55"/>
    </row>
    <row r="34" spans="1:7">
      <c r="A34" s="316">
        <v>32</v>
      </c>
      <c r="B34" s="232" t="s">
        <v>3551</v>
      </c>
      <c r="C34" s="51"/>
      <c r="D34" s="51"/>
      <c r="E34" s="318">
        <v>30000</v>
      </c>
      <c r="F34" s="212" t="s">
        <v>8354</v>
      </c>
      <c r="G34" s="55"/>
    </row>
    <row r="35" spans="1:7">
      <c r="A35" s="316">
        <v>33</v>
      </c>
      <c r="B35" s="232" t="s">
        <v>3550</v>
      </c>
      <c r="C35" s="51"/>
      <c r="D35" s="51"/>
      <c r="E35" s="318">
        <v>210000</v>
      </c>
      <c r="F35" s="212" t="s">
        <v>8307</v>
      </c>
      <c r="G35" s="55"/>
    </row>
    <row r="36" spans="1:7">
      <c r="A36" s="316">
        <v>34</v>
      </c>
      <c r="B36" s="232" t="s">
        <v>3549</v>
      </c>
      <c r="C36" s="51"/>
      <c r="D36" s="51"/>
      <c r="E36" s="318">
        <v>40000</v>
      </c>
      <c r="F36" s="212" t="s">
        <v>8307</v>
      </c>
      <c r="G36" s="55"/>
    </row>
    <row r="37" spans="1:7">
      <c r="A37" s="316">
        <v>35</v>
      </c>
      <c r="B37" s="232" t="s">
        <v>2673</v>
      </c>
      <c r="C37" s="51"/>
      <c r="D37" s="51"/>
      <c r="E37" s="318">
        <v>90000</v>
      </c>
      <c r="F37" s="212" t="s">
        <v>8568</v>
      </c>
      <c r="G37" s="55"/>
    </row>
    <row r="38" spans="1:7">
      <c r="A38" s="316">
        <v>36</v>
      </c>
      <c r="B38" s="232" t="s">
        <v>3548</v>
      </c>
      <c r="C38" s="51"/>
      <c r="D38" s="51"/>
      <c r="E38" s="318">
        <v>30000</v>
      </c>
      <c r="F38" s="212" t="s">
        <v>8355</v>
      </c>
      <c r="G38" s="55"/>
    </row>
    <row r="39" spans="1:7">
      <c r="A39" s="316">
        <v>37</v>
      </c>
      <c r="B39" s="232" t="s">
        <v>2674</v>
      </c>
      <c r="C39" s="51"/>
      <c r="D39" s="51"/>
      <c r="E39" s="318">
        <v>60000</v>
      </c>
      <c r="F39" s="212" t="s">
        <v>8569</v>
      </c>
      <c r="G39" s="55"/>
    </row>
    <row r="40" spans="1:7">
      <c r="A40" s="316">
        <v>38</v>
      </c>
      <c r="B40" s="232" t="s">
        <v>3547</v>
      </c>
      <c r="C40" s="51"/>
      <c r="D40" s="51"/>
      <c r="E40" s="318">
        <v>30000</v>
      </c>
      <c r="F40" s="212" t="s">
        <v>8569</v>
      </c>
      <c r="G40" s="55"/>
    </row>
    <row r="41" spans="1:7">
      <c r="A41" s="316">
        <v>39</v>
      </c>
      <c r="B41" s="232" t="s">
        <v>2675</v>
      </c>
      <c r="C41" s="51"/>
      <c r="D41" s="51"/>
      <c r="E41" s="318">
        <v>30000</v>
      </c>
      <c r="F41" s="212" t="s">
        <v>8308</v>
      </c>
      <c r="G41" s="55"/>
    </row>
    <row r="42" spans="1:7">
      <c r="A42" s="316">
        <v>40</v>
      </c>
      <c r="B42" s="232" t="s">
        <v>3546</v>
      </c>
      <c r="C42" s="51"/>
      <c r="D42" s="51"/>
      <c r="E42" s="318">
        <v>210000</v>
      </c>
      <c r="F42" s="212" t="s">
        <v>8308</v>
      </c>
      <c r="G42" s="55"/>
    </row>
    <row r="43" spans="1:7">
      <c r="A43" s="316">
        <v>41</v>
      </c>
      <c r="B43" s="232" t="s">
        <v>2677</v>
      </c>
      <c r="C43" s="51"/>
      <c r="D43" s="51"/>
      <c r="E43" s="318">
        <v>40000</v>
      </c>
      <c r="F43" s="212" t="s">
        <v>8357</v>
      </c>
      <c r="G43" s="55"/>
    </row>
    <row r="44" spans="1:7">
      <c r="A44" s="316">
        <v>42</v>
      </c>
      <c r="B44" s="232" t="s">
        <v>2677</v>
      </c>
      <c r="C44" s="51"/>
      <c r="D44" s="51"/>
      <c r="E44" s="318">
        <v>90000</v>
      </c>
      <c r="F44" s="212" t="s">
        <v>8570</v>
      </c>
      <c r="G44" s="55"/>
    </row>
    <row r="45" spans="1:7">
      <c r="A45" s="316">
        <v>43</v>
      </c>
      <c r="B45" s="232" t="s">
        <v>3545</v>
      </c>
      <c r="C45" s="51"/>
      <c r="D45" s="51"/>
      <c r="E45" s="318">
        <v>90000</v>
      </c>
      <c r="F45" s="212" t="s">
        <v>8359</v>
      </c>
      <c r="G45" s="55"/>
    </row>
    <row r="46" spans="1:7" ht="42.75">
      <c r="A46" s="316">
        <v>44</v>
      </c>
      <c r="B46" s="232" t="s">
        <v>3544</v>
      </c>
      <c r="C46" s="51"/>
      <c r="D46" s="51"/>
      <c r="E46" s="318">
        <v>30000</v>
      </c>
      <c r="F46" s="212" t="s">
        <v>8571</v>
      </c>
      <c r="G46" s="63" t="s">
        <v>3580</v>
      </c>
    </row>
    <row r="47" spans="1:7">
      <c r="A47" s="316">
        <v>45</v>
      </c>
      <c r="B47" s="232" t="s">
        <v>2679</v>
      </c>
      <c r="C47" s="51"/>
      <c r="D47" s="51"/>
      <c r="E47" s="318">
        <v>30000</v>
      </c>
      <c r="F47" s="212" t="s">
        <v>8572</v>
      </c>
      <c r="G47" s="55"/>
    </row>
    <row r="48" spans="1:7">
      <c r="A48" s="316">
        <v>46</v>
      </c>
      <c r="B48" s="232" t="s">
        <v>3543</v>
      </c>
      <c r="C48" s="51"/>
      <c r="D48" s="51"/>
      <c r="E48" s="318">
        <v>210000</v>
      </c>
      <c r="F48" s="212" t="s">
        <v>8573</v>
      </c>
      <c r="G48" s="55"/>
    </row>
    <row r="49" spans="1:7">
      <c r="A49" s="316">
        <v>47</v>
      </c>
      <c r="B49" s="232" t="s">
        <v>3542</v>
      </c>
      <c r="C49" s="51"/>
      <c r="D49" s="51"/>
      <c r="E49" s="318">
        <v>30000</v>
      </c>
      <c r="F49" s="212" t="s">
        <v>8361</v>
      </c>
      <c r="G49" s="55"/>
    </row>
    <row r="50" spans="1:7">
      <c r="A50" s="316">
        <v>48</v>
      </c>
      <c r="B50" s="232" t="s">
        <v>2682</v>
      </c>
      <c r="C50" s="51"/>
      <c r="D50" s="51"/>
      <c r="E50" s="318">
        <v>90000</v>
      </c>
      <c r="F50" s="212" t="s">
        <v>8574</v>
      </c>
      <c r="G50" s="55"/>
    </row>
    <row r="51" spans="1:7">
      <c r="A51" s="316">
        <v>49</v>
      </c>
      <c r="B51" s="232" t="s">
        <v>3362</v>
      </c>
      <c r="C51" s="51"/>
      <c r="D51" s="51"/>
      <c r="E51" s="318">
        <v>90000</v>
      </c>
      <c r="F51" s="212" t="s">
        <v>8362</v>
      </c>
      <c r="G51" s="55"/>
    </row>
    <row r="52" spans="1:7">
      <c r="A52" s="316">
        <v>50</v>
      </c>
      <c r="B52" s="232" t="s">
        <v>3541</v>
      </c>
      <c r="C52" s="51"/>
      <c r="D52" s="51"/>
      <c r="E52" s="318">
        <v>30000</v>
      </c>
      <c r="F52" s="212" t="s">
        <v>8575</v>
      </c>
      <c r="G52" s="55"/>
    </row>
    <row r="53" spans="1:7">
      <c r="A53" s="316">
        <v>51</v>
      </c>
      <c r="B53" s="232" t="s">
        <v>2708</v>
      </c>
      <c r="C53" s="51"/>
      <c r="D53" s="51"/>
      <c r="E53" s="318">
        <v>1000000</v>
      </c>
      <c r="F53" s="212" t="s">
        <v>8363</v>
      </c>
      <c r="G53" s="59" t="s">
        <v>3568</v>
      </c>
    </row>
    <row r="54" spans="1:7">
      <c r="A54" s="316">
        <v>52</v>
      </c>
      <c r="B54" s="232" t="s">
        <v>1563</v>
      </c>
      <c r="C54" s="51"/>
      <c r="D54" s="51"/>
      <c r="E54" s="318">
        <v>30000</v>
      </c>
      <c r="F54" s="212" t="s">
        <v>8479</v>
      </c>
      <c r="G54" s="55"/>
    </row>
    <row r="55" spans="1:7">
      <c r="A55" s="316">
        <v>53</v>
      </c>
      <c r="B55" s="232" t="s">
        <v>3479</v>
      </c>
      <c r="C55" s="51"/>
      <c r="D55" s="51"/>
      <c r="E55" s="318">
        <v>210000</v>
      </c>
      <c r="F55" s="212" t="s">
        <v>8479</v>
      </c>
      <c r="G55" s="55"/>
    </row>
    <row r="56" spans="1:7">
      <c r="A56" s="316">
        <v>54</v>
      </c>
      <c r="B56" s="232" t="s">
        <v>2240</v>
      </c>
      <c r="C56" s="51"/>
      <c r="D56" s="51"/>
      <c r="E56" s="318">
        <v>30000</v>
      </c>
      <c r="F56" s="212" t="s">
        <v>8364</v>
      </c>
      <c r="G56" s="55"/>
    </row>
    <row r="57" spans="1:7">
      <c r="A57" s="316">
        <v>55</v>
      </c>
      <c r="B57" s="232" t="s">
        <v>2242</v>
      </c>
      <c r="C57" s="51"/>
      <c r="D57" s="51"/>
      <c r="E57" s="318">
        <v>90000</v>
      </c>
      <c r="F57" s="212" t="s">
        <v>8576</v>
      </c>
      <c r="G57" s="55"/>
    </row>
    <row r="58" spans="1:7">
      <c r="A58" s="316">
        <v>56</v>
      </c>
      <c r="B58" s="232" t="s">
        <v>3365</v>
      </c>
      <c r="C58" s="51"/>
      <c r="D58" s="51"/>
      <c r="E58" s="318">
        <v>90000</v>
      </c>
      <c r="F58" s="212" t="s">
        <v>8366</v>
      </c>
      <c r="G58" s="55"/>
    </row>
    <row r="59" spans="1:7" ht="42.75">
      <c r="A59" s="316">
        <v>57</v>
      </c>
      <c r="B59" s="232" t="s">
        <v>2245</v>
      </c>
      <c r="C59" s="51"/>
      <c r="D59" s="51"/>
      <c r="E59" s="318">
        <v>30000</v>
      </c>
      <c r="F59" s="212" t="s">
        <v>8577</v>
      </c>
      <c r="G59" s="63" t="s">
        <v>3580</v>
      </c>
    </row>
    <row r="60" spans="1:7">
      <c r="A60" s="316">
        <v>58</v>
      </c>
      <c r="B60" s="232" t="s">
        <v>2246</v>
      </c>
      <c r="C60" s="51"/>
      <c r="D60" s="51"/>
      <c r="E60" s="318">
        <v>40000</v>
      </c>
      <c r="F60" s="212" t="s">
        <v>8481</v>
      </c>
      <c r="G60" s="55"/>
    </row>
    <row r="61" spans="1:7">
      <c r="A61" s="316">
        <v>59</v>
      </c>
      <c r="B61" s="232" t="s">
        <v>3366</v>
      </c>
      <c r="C61" s="51"/>
      <c r="D61" s="51"/>
      <c r="E61" s="318">
        <v>30000</v>
      </c>
      <c r="F61" s="212" t="s">
        <v>8367</v>
      </c>
      <c r="G61" s="55"/>
    </row>
    <row r="62" spans="1:7">
      <c r="A62" s="316">
        <v>60</v>
      </c>
      <c r="B62" s="232" t="s">
        <v>3366</v>
      </c>
      <c r="C62" s="51"/>
      <c r="D62" s="51"/>
      <c r="E62" s="318">
        <v>10000</v>
      </c>
      <c r="F62" s="212" t="s">
        <v>8367</v>
      </c>
      <c r="G62" s="55"/>
    </row>
    <row r="63" spans="1:7">
      <c r="A63" s="316">
        <v>61</v>
      </c>
      <c r="B63" s="232" t="s">
        <v>3468</v>
      </c>
      <c r="C63" s="51"/>
      <c r="D63" s="51"/>
      <c r="E63" s="318">
        <v>30000</v>
      </c>
      <c r="F63" s="212" t="s">
        <v>8482</v>
      </c>
      <c r="G63" s="55"/>
    </row>
    <row r="64" spans="1:7">
      <c r="A64" s="316">
        <v>62</v>
      </c>
      <c r="B64" s="232" t="s">
        <v>2248</v>
      </c>
      <c r="C64" s="51"/>
      <c r="D64" s="51"/>
      <c r="E64" s="318">
        <v>210000</v>
      </c>
      <c r="F64" s="212" t="s">
        <v>8368</v>
      </c>
      <c r="G64" s="55"/>
    </row>
    <row r="65" spans="1:7">
      <c r="A65" s="316">
        <v>63</v>
      </c>
      <c r="B65" s="232" t="s">
        <v>3367</v>
      </c>
      <c r="C65" s="51"/>
      <c r="D65" s="51"/>
      <c r="E65" s="318">
        <v>30000</v>
      </c>
      <c r="F65" s="212" t="s">
        <v>8369</v>
      </c>
      <c r="G65" s="55"/>
    </row>
    <row r="66" spans="1:7">
      <c r="A66" s="316">
        <v>64</v>
      </c>
      <c r="B66" s="232" t="s">
        <v>3540</v>
      </c>
      <c r="C66" s="51"/>
      <c r="D66" s="51"/>
      <c r="E66" s="318">
        <v>90000</v>
      </c>
      <c r="F66" s="212" t="s">
        <v>8578</v>
      </c>
      <c r="G66" s="55"/>
    </row>
    <row r="67" spans="1:7">
      <c r="A67" s="316">
        <v>65</v>
      </c>
      <c r="B67" s="232" t="s">
        <v>2254</v>
      </c>
      <c r="C67" s="51"/>
      <c r="D67" s="51"/>
      <c r="E67" s="318">
        <v>90000</v>
      </c>
      <c r="F67" s="212" t="s">
        <v>8370</v>
      </c>
      <c r="G67" s="55"/>
    </row>
    <row r="68" spans="1:7">
      <c r="A68" s="316">
        <v>66</v>
      </c>
      <c r="B68" s="232" t="s">
        <v>3539</v>
      </c>
      <c r="C68" s="51"/>
      <c r="D68" s="51"/>
      <c r="E68" s="318">
        <v>30000</v>
      </c>
      <c r="F68" s="212" t="s">
        <v>8484</v>
      </c>
      <c r="G68" s="55"/>
    </row>
    <row r="69" spans="1:7">
      <c r="A69" s="316">
        <v>67</v>
      </c>
      <c r="B69" s="232" t="s">
        <v>3538</v>
      </c>
      <c r="C69" s="51"/>
      <c r="D69" s="51"/>
      <c r="E69" s="318">
        <v>40000</v>
      </c>
      <c r="F69" s="212" t="s">
        <v>8311</v>
      </c>
      <c r="G69" s="55"/>
    </row>
    <row r="70" spans="1:7">
      <c r="A70" s="316">
        <v>68</v>
      </c>
      <c r="B70" s="232" t="s">
        <v>3347</v>
      </c>
      <c r="C70" s="51"/>
      <c r="D70" s="51"/>
      <c r="E70" s="318">
        <v>40000</v>
      </c>
      <c r="F70" s="212" t="s">
        <v>8311</v>
      </c>
      <c r="G70" s="55"/>
    </row>
    <row r="71" spans="1:7">
      <c r="A71" s="316">
        <v>69</v>
      </c>
      <c r="B71" s="232" t="s">
        <v>2256</v>
      </c>
      <c r="C71" s="51"/>
      <c r="D71" s="51"/>
      <c r="E71" s="318">
        <v>20000</v>
      </c>
      <c r="F71" s="212" t="s">
        <v>8371</v>
      </c>
      <c r="G71" s="55"/>
    </row>
    <row r="72" spans="1:7">
      <c r="A72" s="316">
        <v>70</v>
      </c>
      <c r="B72" s="232" t="s">
        <v>3537</v>
      </c>
      <c r="C72" s="51"/>
      <c r="D72" s="51"/>
      <c r="E72" s="318">
        <v>100000</v>
      </c>
      <c r="F72" s="212" t="s">
        <v>8485</v>
      </c>
      <c r="G72" s="55"/>
    </row>
    <row r="73" spans="1:7">
      <c r="A73" s="316">
        <v>71</v>
      </c>
      <c r="B73" s="232" t="s">
        <v>2257</v>
      </c>
      <c r="C73" s="51"/>
      <c r="D73" s="51"/>
      <c r="E73" s="318">
        <v>30000</v>
      </c>
      <c r="F73" s="212" t="s">
        <v>8485</v>
      </c>
      <c r="G73" s="55"/>
    </row>
    <row r="74" spans="1:7">
      <c r="A74" s="316">
        <v>72</v>
      </c>
      <c r="B74" s="232" t="s">
        <v>2257</v>
      </c>
      <c r="C74" s="51"/>
      <c r="D74" s="51"/>
      <c r="E74" s="318">
        <v>300000</v>
      </c>
      <c r="F74" s="212" t="s">
        <v>8485</v>
      </c>
      <c r="G74" s="59" t="s">
        <v>3568</v>
      </c>
    </row>
    <row r="75" spans="1:7">
      <c r="A75" s="316">
        <v>73</v>
      </c>
      <c r="B75" s="232" t="s">
        <v>2258</v>
      </c>
      <c r="C75" s="51"/>
      <c r="D75" s="51"/>
      <c r="E75" s="318">
        <v>1000000</v>
      </c>
      <c r="F75" s="212" t="s">
        <v>8579</v>
      </c>
      <c r="G75" s="59" t="s">
        <v>3568</v>
      </c>
    </row>
    <row r="76" spans="1:7">
      <c r="A76" s="316">
        <v>74</v>
      </c>
      <c r="B76" s="232" t="s">
        <v>2258</v>
      </c>
      <c r="C76" s="51"/>
      <c r="D76" s="51"/>
      <c r="E76" s="318">
        <v>210000</v>
      </c>
      <c r="F76" s="212" t="s">
        <v>8372</v>
      </c>
      <c r="G76" s="55"/>
    </row>
    <row r="77" spans="1:7">
      <c r="A77" s="316">
        <v>75</v>
      </c>
      <c r="B77" s="232" t="s">
        <v>3368</v>
      </c>
      <c r="C77" s="51"/>
      <c r="D77" s="51"/>
      <c r="E77" s="318">
        <v>80000</v>
      </c>
      <c r="F77" s="212" t="s">
        <v>8372</v>
      </c>
      <c r="G77" s="55"/>
    </row>
    <row r="78" spans="1:7">
      <c r="A78" s="316">
        <v>76</v>
      </c>
      <c r="B78" s="232" t="s">
        <v>2259</v>
      </c>
      <c r="C78" s="51"/>
      <c r="D78" s="51"/>
      <c r="E78" s="318">
        <v>500000</v>
      </c>
      <c r="F78" s="212" t="s">
        <v>8373</v>
      </c>
      <c r="G78" s="59" t="s">
        <v>3568</v>
      </c>
    </row>
    <row r="79" spans="1:7">
      <c r="A79" s="316">
        <v>77</v>
      </c>
      <c r="B79" s="232" t="s">
        <v>2259</v>
      </c>
      <c r="C79" s="51"/>
      <c r="D79" s="51"/>
      <c r="E79" s="318">
        <v>300000</v>
      </c>
      <c r="F79" s="212" t="s">
        <v>8486</v>
      </c>
      <c r="G79" s="59" t="s">
        <v>3568</v>
      </c>
    </row>
    <row r="80" spans="1:7">
      <c r="A80" s="316">
        <v>78</v>
      </c>
      <c r="B80" s="232" t="s">
        <v>3310</v>
      </c>
      <c r="C80" s="51"/>
      <c r="D80" s="51"/>
      <c r="E80" s="318">
        <v>90000</v>
      </c>
      <c r="F80" s="212" t="s">
        <v>8374</v>
      </c>
      <c r="G80" s="55"/>
    </row>
    <row r="81" spans="1:7">
      <c r="A81" s="316">
        <v>79</v>
      </c>
      <c r="B81" s="232" t="s">
        <v>3308</v>
      </c>
      <c r="C81" s="51"/>
      <c r="D81" s="51"/>
      <c r="E81" s="318">
        <v>90000</v>
      </c>
      <c r="F81" s="212" t="s">
        <v>8375</v>
      </c>
      <c r="G81" s="55"/>
    </row>
    <row r="82" spans="1:7">
      <c r="A82" s="316">
        <v>80</v>
      </c>
      <c r="B82" s="232" t="s">
        <v>3306</v>
      </c>
      <c r="C82" s="51"/>
      <c r="D82" s="51"/>
      <c r="E82" s="318">
        <v>30000</v>
      </c>
      <c r="F82" s="212" t="s">
        <v>8487</v>
      </c>
      <c r="G82" s="55"/>
    </row>
    <row r="83" spans="1:7">
      <c r="A83" s="316">
        <v>81</v>
      </c>
      <c r="B83" s="232" t="s">
        <v>2993</v>
      </c>
      <c r="C83" s="51"/>
      <c r="D83" s="51"/>
      <c r="E83" s="318">
        <v>1000000</v>
      </c>
      <c r="F83" s="212" t="s">
        <v>8580</v>
      </c>
      <c r="G83" s="59" t="s">
        <v>3568</v>
      </c>
    </row>
    <row r="84" spans="1:7">
      <c r="A84" s="316">
        <v>82</v>
      </c>
      <c r="B84" s="232" t="s">
        <v>3317</v>
      </c>
      <c r="C84" s="51"/>
      <c r="D84" s="51"/>
      <c r="E84" s="318">
        <v>500000</v>
      </c>
      <c r="F84" s="212" t="s">
        <v>8580</v>
      </c>
      <c r="G84" s="59" t="s">
        <v>3568</v>
      </c>
    </row>
    <row r="85" spans="1:7">
      <c r="A85" s="316">
        <v>83</v>
      </c>
      <c r="B85" s="232" t="s">
        <v>3317</v>
      </c>
      <c r="C85" s="51"/>
      <c r="D85" s="51"/>
      <c r="E85" s="318">
        <v>40000</v>
      </c>
      <c r="F85" s="212" t="s">
        <v>8488</v>
      </c>
      <c r="G85" s="55"/>
    </row>
    <row r="86" spans="1:7">
      <c r="A86" s="316">
        <v>84</v>
      </c>
      <c r="B86" s="232" t="s">
        <v>3304</v>
      </c>
      <c r="C86" s="51"/>
      <c r="D86" s="51"/>
      <c r="E86" s="318">
        <v>40000</v>
      </c>
      <c r="F86" s="212" t="s">
        <v>8488</v>
      </c>
      <c r="G86" s="55"/>
    </row>
    <row r="87" spans="1:7">
      <c r="A87" s="316">
        <v>85</v>
      </c>
      <c r="B87" s="232" t="s">
        <v>3369</v>
      </c>
      <c r="C87" s="51"/>
      <c r="D87" s="51"/>
      <c r="E87" s="318">
        <v>100000</v>
      </c>
      <c r="F87" s="212" t="s">
        <v>8376</v>
      </c>
      <c r="G87" s="55"/>
    </row>
    <row r="88" spans="1:7">
      <c r="A88" s="316">
        <v>86</v>
      </c>
      <c r="B88" s="232" t="s">
        <v>2266</v>
      </c>
      <c r="C88" s="51"/>
      <c r="D88" s="51"/>
      <c r="E88" s="318">
        <v>210000</v>
      </c>
      <c r="F88" s="212" t="s">
        <v>8581</v>
      </c>
      <c r="G88" s="55"/>
    </row>
    <row r="89" spans="1:7">
      <c r="A89" s="316">
        <v>87</v>
      </c>
      <c r="B89" s="232" t="s">
        <v>3370</v>
      </c>
      <c r="C89" s="51"/>
      <c r="D89" s="51"/>
      <c r="E89" s="318">
        <v>80000</v>
      </c>
      <c r="F89" s="212" t="s">
        <v>8377</v>
      </c>
      <c r="G89" s="55"/>
    </row>
    <row r="90" spans="1:7">
      <c r="A90" s="316">
        <v>88</v>
      </c>
      <c r="B90" s="232" t="s">
        <v>2267</v>
      </c>
      <c r="C90" s="51"/>
      <c r="D90" s="51"/>
      <c r="E90" s="318">
        <v>100000</v>
      </c>
      <c r="F90" s="212" t="s">
        <v>8378</v>
      </c>
      <c r="G90" s="55"/>
    </row>
    <row r="91" spans="1:7">
      <c r="A91" s="316">
        <v>89</v>
      </c>
      <c r="B91" s="232" t="s">
        <v>3343</v>
      </c>
      <c r="C91" s="51"/>
      <c r="D91" s="51"/>
      <c r="E91" s="318">
        <v>90000</v>
      </c>
      <c r="F91" s="212" t="s">
        <v>8313</v>
      </c>
      <c r="G91" s="55"/>
    </row>
    <row r="92" spans="1:7">
      <c r="A92" s="316">
        <v>90</v>
      </c>
      <c r="B92" s="232" t="s">
        <v>3343</v>
      </c>
      <c r="C92" s="51"/>
      <c r="D92" s="51"/>
      <c r="E92" s="318">
        <v>9000</v>
      </c>
      <c r="F92" s="212" t="s">
        <v>8313</v>
      </c>
      <c r="G92" s="55"/>
    </row>
    <row r="93" spans="1:7">
      <c r="A93" s="316">
        <v>91</v>
      </c>
      <c r="B93" s="232" t="s">
        <v>3318</v>
      </c>
      <c r="C93" s="51"/>
      <c r="D93" s="51"/>
      <c r="E93" s="318">
        <v>200000</v>
      </c>
      <c r="F93" s="212" t="s">
        <v>8379</v>
      </c>
      <c r="G93" s="55"/>
    </row>
    <row r="94" spans="1:7">
      <c r="A94" s="316">
        <v>92</v>
      </c>
      <c r="B94" s="232" t="s">
        <v>3371</v>
      </c>
      <c r="C94" s="51"/>
      <c r="D94" s="51"/>
      <c r="E94" s="318">
        <v>90000</v>
      </c>
      <c r="F94" s="212" t="s">
        <v>8380</v>
      </c>
      <c r="G94" s="55"/>
    </row>
    <row r="95" spans="1:7">
      <c r="A95" s="316">
        <v>93</v>
      </c>
      <c r="B95" s="232" t="s">
        <v>2271</v>
      </c>
      <c r="C95" s="51"/>
      <c r="D95" s="51"/>
      <c r="E95" s="318">
        <v>30000</v>
      </c>
      <c r="F95" s="212" t="s">
        <v>8491</v>
      </c>
      <c r="G95" s="55"/>
    </row>
    <row r="96" spans="1:7">
      <c r="A96" s="316">
        <v>94</v>
      </c>
      <c r="B96" s="232" t="s">
        <v>2271</v>
      </c>
      <c r="C96" s="51"/>
      <c r="D96" s="51"/>
      <c r="E96" s="318">
        <v>6000</v>
      </c>
      <c r="F96" s="212" t="s">
        <v>8491</v>
      </c>
      <c r="G96" s="55"/>
    </row>
    <row r="97" spans="1:7">
      <c r="A97" s="316">
        <v>95</v>
      </c>
      <c r="B97" s="232" t="s">
        <v>2271</v>
      </c>
      <c r="C97" s="51"/>
      <c r="D97" s="51"/>
      <c r="E97" s="318">
        <v>30000</v>
      </c>
      <c r="F97" s="212" t="s">
        <v>8491</v>
      </c>
      <c r="G97" s="55"/>
    </row>
    <row r="98" spans="1:7">
      <c r="A98" s="316">
        <v>96</v>
      </c>
      <c r="B98" s="232" t="s">
        <v>3536</v>
      </c>
      <c r="C98" s="51"/>
      <c r="D98" s="51"/>
      <c r="E98" s="318">
        <v>30000</v>
      </c>
      <c r="F98" s="212" t="s">
        <v>8491</v>
      </c>
      <c r="G98" s="55"/>
    </row>
    <row r="99" spans="1:7">
      <c r="A99" s="316">
        <v>97</v>
      </c>
      <c r="B99" s="232" t="s">
        <v>3535</v>
      </c>
      <c r="C99" s="51"/>
      <c r="D99" s="51"/>
      <c r="E99" s="318">
        <v>200000</v>
      </c>
      <c r="F99" s="212" t="s">
        <v>8582</v>
      </c>
      <c r="G99" s="55"/>
    </row>
    <row r="100" spans="1:7" ht="85.5">
      <c r="A100" s="316">
        <v>98</v>
      </c>
      <c r="B100" s="232" t="s">
        <v>3319</v>
      </c>
      <c r="C100" s="51"/>
      <c r="D100" s="51"/>
      <c r="E100" s="318">
        <v>15000</v>
      </c>
      <c r="F100" s="212" t="s">
        <v>8381</v>
      </c>
      <c r="G100" s="63" t="s">
        <v>8583</v>
      </c>
    </row>
    <row r="101" spans="1:7">
      <c r="A101" s="316">
        <v>99</v>
      </c>
      <c r="B101" s="232" t="s">
        <v>3319</v>
      </c>
      <c r="C101" s="51"/>
      <c r="D101" s="51"/>
      <c r="E101" s="318">
        <v>385000</v>
      </c>
      <c r="F101" s="212" t="s">
        <v>8381</v>
      </c>
      <c r="G101" s="59" t="s">
        <v>3568</v>
      </c>
    </row>
    <row r="102" spans="1:7">
      <c r="A102" s="316">
        <v>100</v>
      </c>
      <c r="B102" s="232" t="s">
        <v>3167</v>
      </c>
      <c r="C102" s="51"/>
      <c r="D102" s="51"/>
      <c r="E102" s="318">
        <v>600000</v>
      </c>
      <c r="F102" s="212" t="s">
        <v>8492</v>
      </c>
      <c r="G102" s="59" t="s">
        <v>3568</v>
      </c>
    </row>
    <row r="103" spans="1:7">
      <c r="A103" s="316">
        <v>101</v>
      </c>
      <c r="B103" s="232" t="s">
        <v>2273</v>
      </c>
      <c r="C103" s="51"/>
      <c r="D103" s="51"/>
      <c r="E103" s="318">
        <v>300000</v>
      </c>
      <c r="F103" s="212" t="s">
        <v>8493</v>
      </c>
      <c r="G103" s="59" t="s">
        <v>3568</v>
      </c>
    </row>
    <row r="104" spans="1:7">
      <c r="A104" s="316">
        <v>102</v>
      </c>
      <c r="B104" s="232" t="s">
        <v>3303</v>
      </c>
      <c r="C104" s="51"/>
      <c r="D104" s="51"/>
      <c r="E104" s="318">
        <v>210000</v>
      </c>
      <c r="F104" s="212" t="s">
        <v>8494</v>
      </c>
      <c r="G104" s="55"/>
    </row>
    <row r="105" spans="1:7">
      <c r="A105" s="316">
        <v>103</v>
      </c>
      <c r="B105" s="232" t="s">
        <v>3372</v>
      </c>
      <c r="C105" s="51"/>
      <c r="D105" s="51"/>
      <c r="E105" s="318">
        <v>180000</v>
      </c>
      <c r="F105" s="212" t="s">
        <v>8494</v>
      </c>
      <c r="G105" s="55"/>
    </row>
    <row r="106" spans="1:7">
      <c r="A106" s="316">
        <v>104</v>
      </c>
      <c r="B106" s="232" t="s">
        <v>3320</v>
      </c>
      <c r="C106" s="51"/>
      <c r="D106" s="51"/>
      <c r="E106" s="318">
        <v>117000</v>
      </c>
      <c r="F106" s="212" t="s">
        <v>8584</v>
      </c>
      <c r="G106" s="55"/>
    </row>
    <row r="107" spans="1:7">
      <c r="A107" s="316">
        <v>105</v>
      </c>
      <c r="B107" s="232" t="s">
        <v>2278</v>
      </c>
      <c r="C107" s="51"/>
      <c r="D107" s="51"/>
      <c r="E107" s="318">
        <v>300000</v>
      </c>
      <c r="F107" s="212" t="s">
        <v>8585</v>
      </c>
      <c r="G107" s="59" t="s">
        <v>3568</v>
      </c>
    </row>
    <row r="108" spans="1:7">
      <c r="A108" s="316">
        <v>106</v>
      </c>
      <c r="B108" s="232" t="s">
        <v>3374</v>
      </c>
      <c r="C108" s="51"/>
      <c r="D108" s="51"/>
      <c r="E108" s="318">
        <v>90000</v>
      </c>
      <c r="F108" s="212" t="s">
        <v>8386</v>
      </c>
      <c r="G108" s="55"/>
    </row>
    <row r="109" spans="1:7">
      <c r="A109" s="316">
        <v>107</v>
      </c>
      <c r="B109" s="232" t="s">
        <v>3534</v>
      </c>
      <c r="C109" s="51"/>
      <c r="D109" s="51"/>
      <c r="E109" s="318">
        <v>30000</v>
      </c>
      <c r="F109" s="212" t="s">
        <v>8386</v>
      </c>
      <c r="G109" s="55"/>
    </row>
    <row r="110" spans="1:7">
      <c r="A110" s="316">
        <v>108</v>
      </c>
      <c r="B110" s="232" t="s">
        <v>3533</v>
      </c>
      <c r="C110" s="51"/>
      <c r="D110" s="51"/>
      <c r="E110" s="318">
        <v>6000</v>
      </c>
      <c r="F110" s="212" t="s">
        <v>8586</v>
      </c>
      <c r="G110" s="55"/>
    </row>
    <row r="111" spans="1:7">
      <c r="A111" s="316">
        <v>109</v>
      </c>
      <c r="B111" s="232" t="s">
        <v>3452</v>
      </c>
      <c r="C111" s="51"/>
      <c r="D111" s="51"/>
      <c r="E111" s="318">
        <v>30000</v>
      </c>
      <c r="F111" s="212" t="s">
        <v>8387</v>
      </c>
      <c r="G111" s="55"/>
    </row>
    <row r="112" spans="1:7">
      <c r="A112" s="316">
        <v>110</v>
      </c>
      <c r="B112" s="232" t="s">
        <v>3452</v>
      </c>
      <c r="C112" s="51"/>
      <c r="D112" s="51"/>
      <c r="E112" s="318">
        <v>6000</v>
      </c>
      <c r="F112" s="212" t="s">
        <v>8387</v>
      </c>
      <c r="G112" s="55"/>
    </row>
    <row r="113" spans="1:7">
      <c r="A113" s="316">
        <v>111</v>
      </c>
      <c r="B113" s="232" t="s">
        <v>3168</v>
      </c>
      <c r="C113" s="51"/>
      <c r="D113" s="51"/>
      <c r="E113" s="318">
        <v>1000000</v>
      </c>
      <c r="F113" s="212" t="s">
        <v>8388</v>
      </c>
      <c r="G113" s="59" t="s">
        <v>3568</v>
      </c>
    </row>
    <row r="114" spans="1:7">
      <c r="A114" s="316">
        <v>112</v>
      </c>
      <c r="B114" s="232" t="s">
        <v>3532</v>
      </c>
      <c r="C114" s="51"/>
      <c r="D114" s="51"/>
      <c r="E114" s="318">
        <v>15000</v>
      </c>
      <c r="F114" s="212" t="s">
        <v>8388</v>
      </c>
      <c r="G114" s="55"/>
    </row>
    <row r="115" spans="1:7">
      <c r="A115" s="316">
        <v>113</v>
      </c>
      <c r="B115" s="232" t="s">
        <v>3532</v>
      </c>
      <c r="C115" s="51"/>
      <c r="D115" s="51"/>
      <c r="E115" s="318">
        <v>40000</v>
      </c>
      <c r="F115" s="212" t="s">
        <v>8388</v>
      </c>
      <c r="G115" s="55"/>
    </row>
    <row r="116" spans="1:7">
      <c r="A116" s="316">
        <v>114</v>
      </c>
      <c r="B116" s="232" t="s">
        <v>3532</v>
      </c>
      <c r="C116" s="51"/>
      <c r="D116" s="51"/>
      <c r="E116" s="318">
        <v>45000</v>
      </c>
      <c r="F116" s="212" t="s">
        <v>8389</v>
      </c>
      <c r="G116" s="55"/>
    </row>
    <row r="117" spans="1:7">
      <c r="A117" s="316">
        <v>115</v>
      </c>
      <c r="B117" s="232" t="s">
        <v>2283</v>
      </c>
      <c r="C117" s="51"/>
      <c r="D117" s="51"/>
      <c r="E117" s="318">
        <v>210000</v>
      </c>
      <c r="F117" s="212" t="s">
        <v>8495</v>
      </c>
      <c r="G117" s="55"/>
    </row>
    <row r="118" spans="1:7">
      <c r="A118" s="316">
        <v>116</v>
      </c>
      <c r="B118" s="232" t="s">
        <v>2284</v>
      </c>
      <c r="C118" s="51"/>
      <c r="D118" s="51"/>
      <c r="E118" s="318">
        <v>60000</v>
      </c>
      <c r="F118" s="212" t="s">
        <v>8495</v>
      </c>
      <c r="G118" s="55"/>
    </row>
    <row r="119" spans="1:7">
      <c r="A119" s="316">
        <v>117</v>
      </c>
      <c r="B119" s="232" t="s">
        <v>2284</v>
      </c>
      <c r="C119" s="51"/>
      <c r="D119" s="51"/>
      <c r="E119" s="318">
        <v>100000</v>
      </c>
      <c r="F119" s="212" t="s">
        <v>8495</v>
      </c>
      <c r="G119" s="55"/>
    </row>
    <row r="120" spans="1:7">
      <c r="A120" s="316">
        <v>118</v>
      </c>
      <c r="B120" s="232" t="s">
        <v>2284</v>
      </c>
      <c r="C120" s="51"/>
      <c r="D120" s="51"/>
      <c r="E120" s="318">
        <v>1000000</v>
      </c>
      <c r="F120" s="212" t="s">
        <v>8390</v>
      </c>
      <c r="G120" s="59" t="s">
        <v>3568</v>
      </c>
    </row>
    <row r="121" spans="1:7">
      <c r="A121" s="316">
        <v>119</v>
      </c>
      <c r="B121" s="232" t="s">
        <v>3449</v>
      </c>
      <c r="C121" s="51"/>
      <c r="D121" s="51"/>
      <c r="E121" s="318">
        <v>300000</v>
      </c>
      <c r="F121" s="212" t="s">
        <v>8390</v>
      </c>
      <c r="G121" s="59" t="s">
        <v>3568</v>
      </c>
    </row>
    <row r="122" spans="1:7">
      <c r="A122" s="316">
        <v>120</v>
      </c>
      <c r="B122" s="232" t="s">
        <v>3321</v>
      </c>
      <c r="C122" s="51"/>
      <c r="D122" s="51"/>
      <c r="E122" s="318">
        <v>299000</v>
      </c>
      <c r="F122" s="212" t="s">
        <v>8496</v>
      </c>
      <c r="G122" s="55"/>
    </row>
    <row r="123" spans="1:7">
      <c r="A123" s="316">
        <v>121</v>
      </c>
      <c r="B123" s="232" t="s">
        <v>2290</v>
      </c>
      <c r="C123" s="51"/>
      <c r="D123" s="51"/>
      <c r="E123" s="318">
        <v>90000</v>
      </c>
      <c r="F123" s="212" t="s">
        <v>8393</v>
      </c>
      <c r="G123" s="55"/>
    </row>
    <row r="124" spans="1:7">
      <c r="A124" s="316">
        <v>122</v>
      </c>
      <c r="B124" s="232" t="s">
        <v>3446</v>
      </c>
      <c r="C124" s="51"/>
      <c r="D124" s="51"/>
      <c r="E124" s="318">
        <v>300000</v>
      </c>
      <c r="F124" s="212" t="s">
        <v>8497</v>
      </c>
      <c r="G124" s="59" t="s">
        <v>3568</v>
      </c>
    </row>
    <row r="125" spans="1:7">
      <c r="A125" s="316">
        <v>123</v>
      </c>
      <c r="B125" s="232" t="s">
        <v>3446</v>
      </c>
      <c r="C125" s="51"/>
      <c r="D125" s="51"/>
      <c r="E125" s="318">
        <v>600000</v>
      </c>
      <c r="F125" s="212" t="s">
        <v>8497</v>
      </c>
      <c r="G125" s="59" t="s">
        <v>3568</v>
      </c>
    </row>
    <row r="126" spans="1:7">
      <c r="A126" s="316">
        <v>124</v>
      </c>
      <c r="B126" s="232" t="s">
        <v>3446</v>
      </c>
      <c r="C126" s="51"/>
      <c r="D126" s="51"/>
      <c r="E126" s="318">
        <v>30000</v>
      </c>
      <c r="F126" s="212" t="s">
        <v>8497</v>
      </c>
      <c r="G126" s="55"/>
    </row>
    <row r="127" spans="1:7">
      <c r="A127" s="316">
        <v>125</v>
      </c>
      <c r="B127" s="232" t="s">
        <v>2292</v>
      </c>
      <c r="C127" s="51"/>
      <c r="D127" s="51"/>
      <c r="E127" s="318">
        <v>6000</v>
      </c>
      <c r="F127" s="212" t="s">
        <v>8587</v>
      </c>
      <c r="G127" s="55"/>
    </row>
    <row r="128" spans="1:7">
      <c r="A128" s="316">
        <v>126</v>
      </c>
      <c r="B128" s="232" t="s">
        <v>2292</v>
      </c>
      <c r="C128" s="51"/>
      <c r="D128" s="51"/>
      <c r="E128" s="318">
        <v>300000</v>
      </c>
      <c r="F128" s="212" t="s">
        <v>8587</v>
      </c>
      <c r="G128" s="59" t="s">
        <v>3568</v>
      </c>
    </row>
    <row r="129" spans="1:7">
      <c r="A129" s="316">
        <v>127</v>
      </c>
      <c r="B129" s="232" t="s">
        <v>2293</v>
      </c>
      <c r="C129" s="51"/>
      <c r="D129" s="51"/>
      <c r="E129" s="318">
        <v>900000</v>
      </c>
      <c r="F129" s="212" t="s">
        <v>8498</v>
      </c>
      <c r="G129" s="59" t="s">
        <v>3568</v>
      </c>
    </row>
    <row r="130" spans="1:7">
      <c r="A130" s="316">
        <v>128</v>
      </c>
      <c r="B130" s="232" t="s">
        <v>3322</v>
      </c>
      <c r="C130" s="51"/>
      <c r="D130" s="51"/>
      <c r="E130" s="318">
        <v>36000</v>
      </c>
      <c r="F130" s="212" t="s">
        <v>8498</v>
      </c>
      <c r="G130" s="55"/>
    </row>
    <row r="131" spans="1:7">
      <c r="A131" s="316">
        <v>129</v>
      </c>
      <c r="B131" s="232" t="s">
        <v>3445</v>
      </c>
      <c r="C131" s="51"/>
      <c r="D131" s="51"/>
      <c r="E131" s="318">
        <v>55000</v>
      </c>
      <c r="F131" s="212" t="s">
        <v>8394</v>
      </c>
      <c r="G131" s="55"/>
    </row>
    <row r="132" spans="1:7">
      <c r="A132" s="316">
        <v>130</v>
      </c>
      <c r="B132" s="232" t="s">
        <v>3445</v>
      </c>
      <c r="C132" s="51"/>
      <c r="D132" s="51"/>
      <c r="E132" s="318">
        <v>45000</v>
      </c>
      <c r="F132" s="212" t="s">
        <v>8394</v>
      </c>
      <c r="G132" s="55"/>
    </row>
    <row r="133" spans="1:7">
      <c r="A133" s="316">
        <v>131</v>
      </c>
      <c r="B133" s="232" t="s">
        <v>3378</v>
      </c>
      <c r="C133" s="51"/>
      <c r="D133" s="51"/>
      <c r="E133" s="318">
        <v>400000</v>
      </c>
      <c r="F133" s="212" t="s">
        <v>8394</v>
      </c>
      <c r="G133" s="59" t="s">
        <v>3568</v>
      </c>
    </row>
    <row r="134" spans="1:7">
      <c r="A134" s="316">
        <v>132</v>
      </c>
      <c r="B134" s="232" t="s">
        <v>3443</v>
      </c>
      <c r="C134" s="51"/>
      <c r="D134" s="51"/>
      <c r="E134" s="318">
        <v>5000</v>
      </c>
      <c r="F134" s="212" t="s">
        <v>8395</v>
      </c>
      <c r="G134" s="55"/>
    </row>
    <row r="135" spans="1:7">
      <c r="A135" s="316">
        <v>133</v>
      </c>
      <c r="B135" s="232" t="s">
        <v>3442</v>
      </c>
      <c r="C135" s="51"/>
      <c r="D135" s="51"/>
      <c r="E135" s="318">
        <v>210000</v>
      </c>
      <c r="F135" s="212" t="s">
        <v>8499</v>
      </c>
      <c r="G135" s="55"/>
    </row>
    <row r="136" spans="1:7">
      <c r="A136" s="316">
        <v>134</v>
      </c>
      <c r="B136" s="232" t="s">
        <v>3442</v>
      </c>
      <c r="C136" s="51"/>
      <c r="D136" s="51"/>
      <c r="E136" s="318">
        <v>400000</v>
      </c>
      <c r="F136" s="212" t="s">
        <v>8499</v>
      </c>
      <c r="G136" s="59" t="s">
        <v>3568</v>
      </c>
    </row>
    <row r="137" spans="1:7">
      <c r="A137" s="316">
        <v>135</v>
      </c>
      <c r="B137" s="232" t="s">
        <v>3379</v>
      </c>
      <c r="C137" s="51"/>
      <c r="D137" s="51"/>
      <c r="E137" s="318">
        <v>60000</v>
      </c>
      <c r="F137" s="212" t="s">
        <v>8396</v>
      </c>
      <c r="G137" s="55"/>
    </row>
    <row r="138" spans="1:7">
      <c r="A138" s="316">
        <v>136</v>
      </c>
      <c r="B138" s="232" t="s">
        <v>3379</v>
      </c>
      <c r="C138" s="51"/>
      <c r="D138" s="51"/>
      <c r="E138" s="318">
        <v>100000</v>
      </c>
      <c r="F138" s="212" t="s">
        <v>8396</v>
      </c>
      <c r="G138" s="55"/>
    </row>
    <row r="139" spans="1:7" ht="57">
      <c r="A139" s="316">
        <v>137</v>
      </c>
      <c r="B139" s="232" t="s">
        <v>2297</v>
      </c>
      <c r="C139" s="51"/>
      <c r="D139" s="51"/>
      <c r="E139" s="318">
        <v>300000</v>
      </c>
      <c r="F139" s="212" t="s">
        <v>8397</v>
      </c>
      <c r="G139" s="71" t="s">
        <v>3581</v>
      </c>
    </row>
    <row r="140" spans="1:7">
      <c r="A140" s="316">
        <v>138</v>
      </c>
      <c r="B140" s="232" t="s">
        <v>2298</v>
      </c>
      <c r="C140" s="51"/>
      <c r="D140" s="51"/>
      <c r="E140" s="318">
        <v>13000</v>
      </c>
      <c r="F140" s="212" t="s">
        <v>8398</v>
      </c>
      <c r="G140" s="55"/>
    </row>
    <row r="141" spans="1:7">
      <c r="A141" s="316">
        <v>139</v>
      </c>
      <c r="B141" s="232" t="s">
        <v>2299</v>
      </c>
      <c r="C141" s="51"/>
      <c r="D141" s="51"/>
      <c r="E141" s="318">
        <v>90000</v>
      </c>
      <c r="F141" s="212" t="s">
        <v>8398</v>
      </c>
      <c r="G141" s="55"/>
    </row>
    <row r="142" spans="1:7">
      <c r="A142" s="316">
        <v>140</v>
      </c>
      <c r="B142" s="232" t="s">
        <v>2299</v>
      </c>
      <c r="C142" s="51"/>
      <c r="D142" s="51"/>
      <c r="E142" s="318">
        <v>9000</v>
      </c>
      <c r="F142" s="212" t="s">
        <v>8398</v>
      </c>
      <c r="G142" s="55"/>
    </row>
    <row r="143" spans="1:7">
      <c r="A143" s="316">
        <v>141</v>
      </c>
      <c r="B143" s="232" t="s">
        <v>3531</v>
      </c>
      <c r="C143" s="51"/>
      <c r="D143" s="51"/>
      <c r="E143" s="318">
        <v>20000</v>
      </c>
      <c r="F143" s="212" t="s">
        <v>8500</v>
      </c>
      <c r="G143" s="55"/>
    </row>
    <row r="144" spans="1:7">
      <c r="A144" s="316">
        <v>142</v>
      </c>
      <c r="B144" s="232" t="s">
        <v>2304</v>
      </c>
      <c r="C144" s="51"/>
      <c r="D144" s="51"/>
      <c r="E144" s="318">
        <v>90000</v>
      </c>
      <c r="F144" s="212" t="s">
        <v>8400</v>
      </c>
      <c r="G144" s="55"/>
    </row>
    <row r="145" spans="1:7">
      <c r="A145" s="316">
        <v>143</v>
      </c>
      <c r="B145" s="232" t="s">
        <v>3323</v>
      </c>
      <c r="C145" s="51"/>
      <c r="D145" s="51"/>
      <c r="E145" s="318">
        <v>36000</v>
      </c>
      <c r="F145" s="212" t="s">
        <v>8502</v>
      </c>
      <c r="G145" s="55"/>
    </row>
    <row r="146" spans="1:7">
      <c r="A146" s="316">
        <v>144</v>
      </c>
      <c r="B146" s="232" t="s">
        <v>3302</v>
      </c>
      <c r="C146" s="51"/>
      <c r="D146" s="51"/>
      <c r="E146" s="318">
        <v>30000</v>
      </c>
      <c r="F146" s="212" t="s">
        <v>8401</v>
      </c>
      <c r="G146" s="55"/>
    </row>
    <row r="147" spans="1:7">
      <c r="A147" s="316">
        <v>145</v>
      </c>
      <c r="B147" s="232" t="s">
        <v>3530</v>
      </c>
      <c r="C147" s="51"/>
      <c r="D147" s="51"/>
      <c r="E147" s="318">
        <v>86000</v>
      </c>
      <c r="F147" s="212" t="s">
        <v>8401</v>
      </c>
      <c r="G147" s="55"/>
    </row>
    <row r="148" spans="1:7">
      <c r="A148" s="316">
        <v>146</v>
      </c>
      <c r="B148" s="232" t="s">
        <v>3324</v>
      </c>
      <c r="C148" s="51"/>
      <c r="D148" s="51"/>
      <c r="E148" s="318">
        <v>55000</v>
      </c>
      <c r="F148" s="212" t="s">
        <v>8402</v>
      </c>
      <c r="G148" s="55"/>
    </row>
    <row r="149" spans="1:7">
      <c r="A149" s="316">
        <v>147</v>
      </c>
      <c r="B149" s="232" t="s">
        <v>2306</v>
      </c>
      <c r="C149" s="51"/>
      <c r="D149" s="51"/>
      <c r="E149" s="318">
        <v>45000</v>
      </c>
      <c r="F149" s="212" t="s">
        <v>8402</v>
      </c>
      <c r="G149" s="55"/>
    </row>
    <row r="150" spans="1:7">
      <c r="A150" s="316">
        <v>148</v>
      </c>
      <c r="B150" s="232" t="s">
        <v>2310</v>
      </c>
      <c r="C150" s="51"/>
      <c r="D150" s="51"/>
      <c r="E150" s="318">
        <v>210000</v>
      </c>
      <c r="F150" s="212" t="s">
        <v>8588</v>
      </c>
      <c r="G150" s="55"/>
    </row>
    <row r="151" spans="1:7">
      <c r="A151" s="316">
        <v>149</v>
      </c>
      <c r="B151" s="232" t="s">
        <v>2310</v>
      </c>
      <c r="C151" s="51"/>
      <c r="D151" s="51"/>
      <c r="E151" s="318">
        <v>80000</v>
      </c>
      <c r="F151" s="212" t="s">
        <v>8403</v>
      </c>
      <c r="G151" s="55"/>
    </row>
    <row r="152" spans="1:7">
      <c r="A152" s="316">
        <v>150</v>
      </c>
      <c r="B152" s="232" t="s">
        <v>2311</v>
      </c>
      <c r="C152" s="51"/>
      <c r="D152" s="51"/>
      <c r="E152" s="318">
        <v>100000</v>
      </c>
      <c r="F152" s="212" t="s">
        <v>8403</v>
      </c>
      <c r="G152" s="55"/>
    </row>
    <row r="153" spans="1:7">
      <c r="A153" s="316">
        <v>151</v>
      </c>
      <c r="B153" s="232" t="s">
        <v>3439</v>
      </c>
      <c r="C153" s="51"/>
      <c r="D153" s="51"/>
      <c r="E153" s="318">
        <v>13000</v>
      </c>
      <c r="F153" s="212" t="s">
        <v>8404</v>
      </c>
      <c r="G153" s="55"/>
    </row>
    <row r="154" spans="1:7">
      <c r="A154" s="316">
        <v>152</v>
      </c>
      <c r="B154" s="232" t="s">
        <v>3439</v>
      </c>
      <c r="C154" s="51"/>
      <c r="D154" s="51"/>
      <c r="E154" s="318">
        <v>99000</v>
      </c>
      <c r="F154" s="212" t="s">
        <v>8404</v>
      </c>
      <c r="G154" s="55"/>
    </row>
    <row r="155" spans="1:7">
      <c r="A155" s="316">
        <v>153</v>
      </c>
      <c r="B155" s="232" t="s">
        <v>2314</v>
      </c>
      <c r="C155" s="51"/>
      <c r="D155" s="51"/>
      <c r="E155" s="318">
        <v>1060000</v>
      </c>
      <c r="F155" s="212" t="s">
        <v>8589</v>
      </c>
      <c r="G155" s="59" t="s">
        <v>3568</v>
      </c>
    </row>
    <row r="156" spans="1:7">
      <c r="A156" s="316">
        <v>154</v>
      </c>
      <c r="B156" s="232" t="s">
        <v>3529</v>
      </c>
      <c r="C156" s="51"/>
      <c r="D156" s="51"/>
      <c r="E156" s="318">
        <v>530000</v>
      </c>
      <c r="F156" s="212" t="s">
        <v>8589</v>
      </c>
      <c r="G156" s="59" t="s">
        <v>3568</v>
      </c>
    </row>
    <row r="157" spans="1:7">
      <c r="A157" s="316">
        <v>155</v>
      </c>
      <c r="B157" s="232" t="s">
        <v>3529</v>
      </c>
      <c r="C157" s="51"/>
      <c r="D157" s="51"/>
      <c r="E157" s="318">
        <v>800000</v>
      </c>
      <c r="F157" s="212" t="s">
        <v>8589</v>
      </c>
      <c r="G157" s="59" t="s">
        <v>3568</v>
      </c>
    </row>
    <row r="158" spans="1:7">
      <c r="A158" s="316">
        <v>156</v>
      </c>
      <c r="B158" s="232" t="s">
        <v>2315</v>
      </c>
      <c r="C158" s="51"/>
      <c r="D158" s="51"/>
      <c r="E158" s="318">
        <v>1100000</v>
      </c>
      <c r="F158" s="212" t="s">
        <v>8589</v>
      </c>
      <c r="G158" s="59" t="s">
        <v>3568</v>
      </c>
    </row>
    <row r="159" spans="1:7">
      <c r="A159" s="316">
        <v>157</v>
      </c>
      <c r="B159" s="232" t="s">
        <v>3382</v>
      </c>
      <c r="C159" s="51"/>
      <c r="D159" s="51"/>
      <c r="E159" s="318">
        <v>400000</v>
      </c>
      <c r="F159" s="212" t="s">
        <v>8405</v>
      </c>
      <c r="G159" s="59" t="s">
        <v>3568</v>
      </c>
    </row>
    <row r="160" spans="1:7">
      <c r="A160" s="316">
        <v>158</v>
      </c>
      <c r="B160" s="232" t="s">
        <v>3382</v>
      </c>
      <c r="C160" s="51"/>
      <c r="D160" s="51"/>
      <c r="E160" s="318">
        <v>90000</v>
      </c>
      <c r="F160" s="212" t="s">
        <v>8405</v>
      </c>
      <c r="G160" s="55"/>
    </row>
    <row r="161" spans="1:7">
      <c r="A161" s="316">
        <v>159</v>
      </c>
      <c r="B161" s="232" t="s">
        <v>3382</v>
      </c>
      <c r="C161" s="51"/>
      <c r="D161" s="51"/>
      <c r="E161" s="318">
        <v>40000</v>
      </c>
      <c r="F161" s="212" t="s">
        <v>8406</v>
      </c>
      <c r="G161" s="55"/>
    </row>
    <row r="162" spans="1:7">
      <c r="A162" s="316">
        <v>160</v>
      </c>
      <c r="B162" s="232" t="s">
        <v>3528</v>
      </c>
      <c r="C162" s="51"/>
      <c r="D162" s="51"/>
      <c r="E162" s="318">
        <v>300000</v>
      </c>
      <c r="F162" s="212" t="s">
        <v>8406</v>
      </c>
      <c r="G162" s="59" t="s">
        <v>3568</v>
      </c>
    </row>
    <row r="163" spans="1:7">
      <c r="A163" s="316">
        <v>161</v>
      </c>
      <c r="B163" s="232" t="s">
        <v>3528</v>
      </c>
      <c r="C163" s="51"/>
      <c r="D163" s="51"/>
      <c r="E163" s="318">
        <v>540000</v>
      </c>
      <c r="F163" s="212" t="s">
        <v>8406</v>
      </c>
      <c r="G163" s="59" t="s">
        <v>3568</v>
      </c>
    </row>
    <row r="164" spans="1:7">
      <c r="A164" s="316">
        <v>162</v>
      </c>
      <c r="B164" s="232" t="s">
        <v>3527</v>
      </c>
      <c r="C164" s="51"/>
      <c r="D164" s="51"/>
      <c r="E164" s="318">
        <v>30000</v>
      </c>
      <c r="F164" s="212" t="s">
        <v>8503</v>
      </c>
      <c r="G164" s="55"/>
    </row>
    <row r="165" spans="1:7">
      <c r="A165" s="316">
        <v>163</v>
      </c>
      <c r="B165" s="232" t="s">
        <v>786</v>
      </c>
      <c r="C165" s="51"/>
      <c r="D165" s="51"/>
      <c r="E165" s="318">
        <v>48000</v>
      </c>
      <c r="F165" s="212" t="s">
        <v>8503</v>
      </c>
      <c r="G165" s="55"/>
    </row>
    <row r="166" spans="1:7">
      <c r="A166" s="316">
        <v>164</v>
      </c>
      <c r="B166" s="232" t="s">
        <v>786</v>
      </c>
      <c r="C166" s="51"/>
      <c r="D166" s="51"/>
      <c r="E166" s="318">
        <v>900000</v>
      </c>
      <c r="F166" s="212" t="s">
        <v>8503</v>
      </c>
      <c r="G166" s="59" t="s">
        <v>3568</v>
      </c>
    </row>
    <row r="167" spans="1:7">
      <c r="A167" s="316">
        <v>165</v>
      </c>
      <c r="B167" s="232" t="s">
        <v>3325</v>
      </c>
      <c r="C167" s="51"/>
      <c r="D167" s="51"/>
      <c r="E167" s="318">
        <v>30000</v>
      </c>
      <c r="F167" s="212" t="s">
        <v>8314</v>
      </c>
      <c r="G167" s="55"/>
    </row>
    <row r="168" spans="1:7">
      <c r="A168" s="316">
        <v>166</v>
      </c>
      <c r="B168" s="232" t="s">
        <v>2319</v>
      </c>
      <c r="C168" s="51"/>
      <c r="D168" s="51"/>
      <c r="E168" s="318">
        <v>86000</v>
      </c>
      <c r="F168" s="212" t="s">
        <v>8314</v>
      </c>
      <c r="G168" s="55"/>
    </row>
    <row r="169" spans="1:7">
      <c r="A169" s="316">
        <v>167</v>
      </c>
      <c r="B169" s="232" t="s">
        <v>3326</v>
      </c>
      <c r="C169" s="51"/>
      <c r="D169" s="51"/>
      <c r="E169" s="318">
        <v>500000</v>
      </c>
      <c r="F169" s="212" t="s">
        <v>8590</v>
      </c>
      <c r="G169" s="59" t="s">
        <v>3568</v>
      </c>
    </row>
    <row r="170" spans="1:7">
      <c r="A170" s="316">
        <v>168</v>
      </c>
      <c r="B170" s="232" t="s">
        <v>3326</v>
      </c>
      <c r="C170" s="51"/>
      <c r="D170" s="51"/>
      <c r="E170" s="318">
        <v>45000</v>
      </c>
      <c r="F170" s="212" t="s">
        <v>8590</v>
      </c>
      <c r="G170" s="55"/>
    </row>
    <row r="171" spans="1:7">
      <c r="A171" s="316">
        <v>169</v>
      </c>
      <c r="B171" s="232" t="s">
        <v>3326</v>
      </c>
      <c r="C171" s="51"/>
      <c r="D171" s="51"/>
      <c r="E171" s="318">
        <v>20000</v>
      </c>
      <c r="F171" s="212" t="s">
        <v>8590</v>
      </c>
      <c r="G171" s="55"/>
    </row>
    <row r="172" spans="1:7">
      <c r="A172" s="316">
        <v>170</v>
      </c>
      <c r="B172" s="232" t="s">
        <v>2321</v>
      </c>
      <c r="C172" s="51"/>
      <c r="D172" s="51"/>
      <c r="E172" s="318">
        <v>45000</v>
      </c>
      <c r="F172" s="212" t="s">
        <v>8407</v>
      </c>
      <c r="G172" s="55"/>
    </row>
    <row r="173" spans="1:7">
      <c r="A173" s="316">
        <v>171</v>
      </c>
      <c r="B173" s="232" t="s">
        <v>2321</v>
      </c>
      <c r="C173" s="51"/>
      <c r="D173" s="51"/>
      <c r="E173" s="318">
        <v>200000</v>
      </c>
      <c r="F173" s="212" t="s">
        <v>8407</v>
      </c>
      <c r="G173" s="55"/>
    </row>
    <row r="174" spans="1:7">
      <c r="A174" s="316">
        <v>172</v>
      </c>
      <c r="B174" s="232" t="s">
        <v>3438</v>
      </c>
      <c r="C174" s="51"/>
      <c r="D174" s="51"/>
      <c r="E174" s="318">
        <v>15000</v>
      </c>
      <c r="F174" s="212" t="s">
        <v>8407</v>
      </c>
      <c r="G174" s="55"/>
    </row>
    <row r="175" spans="1:7">
      <c r="A175" s="316">
        <v>173</v>
      </c>
      <c r="B175" s="232" t="s">
        <v>3438</v>
      </c>
      <c r="C175" s="51"/>
      <c r="D175" s="51"/>
      <c r="E175" s="318">
        <v>400000</v>
      </c>
      <c r="F175" s="212" t="s">
        <v>8408</v>
      </c>
      <c r="G175" s="59" t="s">
        <v>3568</v>
      </c>
    </row>
    <row r="176" spans="1:7">
      <c r="A176" s="316">
        <v>174</v>
      </c>
      <c r="B176" s="232" t="s">
        <v>2322</v>
      </c>
      <c r="C176" s="51"/>
      <c r="D176" s="51"/>
      <c r="E176" s="318">
        <v>30000</v>
      </c>
      <c r="F176" s="212" t="s">
        <v>8408</v>
      </c>
      <c r="G176" s="55"/>
    </row>
    <row r="177" spans="1:7">
      <c r="A177" s="316">
        <v>175</v>
      </c>
      <c r="B177" s="232" t="s">
        <v>2323</v>
      </c>
      <c r="C177" s="51"/>
      <c r="D177" s="51"/>
      <c r="E177" s="318">
        <v>210000</v>
      </c>
      <c r="F177" s="212" t="s">
        <v>8408</v>
      </c>
      <c r="G177" s="55"/>
    </row>
    <row r="178" spans="1:7">
      <c r="A178" s="316">
        <v>176</v>
      </c>
      <c r="B178" s="232" t="s">
        <v>3437</v>
      </c>
      <c r="C178" s="51"/>
      <c r="D178" s="51"/>
      <c r="E178" s="318">
        <v>88000</v>
      </c>
      <c r="F178" s="212" t="s">
        <v>8409</v>
      </c>
      <c r="G178" s="55"/>
    </row>
    <row r="179" spans="1:7">
      <c r="A179" s="316">
        <v>177</v>
      </c>
      <c r="B179" s="232" t="s">
        <v>3526</v>
      </c>
      <c r="C179" s="51"/>
      <c r="D179" s="51"/>
      <c r="E179" s="318">
        <v>227000</v>
      </c>
      <c r="F179" s="212" t="s">
        <v>8409</v>
      </c>
      <c r="G179" s="55"/>
    </row>
    <row r="180" spans="1:7">
      <c r="A180" s="316">
        <v>178</v>
      </c>
      <c r="B180" s="232" t="s">
        <v>3383</v>
      </c>
      <c r="C180" s="51"/>
      <c r="D180" s="51"/>
      <c r="E180" s="318">
        <v>700000</v>
      </c>
      <c r="F180" s="212" t="s">
        <v>8315</v>
      </c>
      <c r="G180" s="59" t="s">
        <v>3568</v>
      </c>
    </row>
    <row r="181" spans="1:7">
      <c r="A181" s="316">
        <v>179</v>
      </c>
      <c r="B181" s="232" t="s">
        <v>2325</v>
      </c>
      <c r="C181" s="51"/>
      <c r="D181" s="51"/>
      <c r="E181" s="318">
        <v>13000</v>
      </c>
      <c r="F181" s="212" t="s">
        <v>8315</v>
      </c>
      <c r="G181" s="55"/>
    </row>
    <row r="182" spans="1:7">
      <c r="A182" s="316">
        <v>180</v>
      </c>
      <c r="B182" s="232" t="s">
        <v>2326</v>
      </c>
      <c r="C182" s="51"/>
      <c r="D182" s="51"/>
      <c r="E182" s="318">
        <v>99000</v>
      </c>
      <c r="F182" s="212" t="s">
        <v>8315</v>
      </c>
      <c r="G182" s="55"/>
    </row>
    <row r="183" spans="1:7">
      <c r="A183" s="316">
        <v>181</v>
      </c>
      <c r="B183" s="232" t="s">
        <v>730</v>
      </c>
      <c r="C183" s="51"/>
      <c r="D183" s="51"/>
      <c r="E183" s="318">
        <v>600000</v>
      </c>
      <c r="F183" s="212" t="s">
        <v>8504</v>
      </c>
      <c r="G183" s="59" t="s">
        <v>3568</v>
      </c>
    </row>
    <row r="184" spans="1:7">
      <c r="A184" s="316">
        <v>182</v>
      </c>
      <c r="B184" s="232" t="s">
        <v>2330</v>
      </c>
      <c r="C184" s="51"/>
      <c r="D184" s="51"/>
      <c r="E184" s="318">
        <v>600000</v>
      </c>
      <c r="F184" s="212" t="s">
        <v>8410</v>
      </c>
      <c r="G184" s="59" t="s">
        <v>3568</v>
      </c>
    </row>
    <row r="185" spans="1:7">
      <c r="A185" s="316">
        <v>183</v>
      </c>
      <c r="B185" s="232" t="s">
        <v>2330</v>
      </c>
      <c r="C185" s="51"/>
      <c r="D185" s="51"/>
      <c r="E185" s="318">
        <v>90000</v>
      </c>
      <c r="F185" s="212" t="s">
        <v>8410</v>
      </c>
      <c r="G185" s="55"/>
    </row>
    <row r="186" spans="1:7">
      <c r="A186" s="316">
        <v>184</v>
      </c>
      <c r="B186" s="232" t="s">
        <v>2331</v>
      </c>
      <c r="C186" s="51"/>
      <c r="D186" s="51"/>
      <c r="E186" s="318">
        <v>600000</v>
      </c>
      <c r="F186" s="212" t="s">
        <v>8505</v>
      </c>
      <c r="G186" s="59" t="s">
        <v>3568</v>
      </c>
    </row>
    <row r="187" spans="1:7">
      <c r="A187" s="316">
        <v>185</v>
      </c>
      <c r="B187" s="232" t="s">
        <v>787</v>
      </c>
      <c r="C187" s="51"/>
      <c r="D187" s="51"/>
      <c r="E187" s="318">
        <v>500000</v>
      </c>
      <c r="F187" s="212" t="s">
        <v>8505</v>
      </c>
      <c r="G187" s="59" t="s">
        <v>3568</v>
      </c>
    </row>
    <row r="188" spans="1:7">
      <c r="A188" s="316">
        <v>186</v>
      </c>
      <c r="B188" s="232" t="s">
        <v>787</v>
      </c>
      <c r="C188" s="51"/>
      <c r="D188" s="51"/>
      <c r="E188" s="318">
        <v>36000</v>
      </c>
      <c r="F188" s="212" t="s">
        <v>8505</v>
      </c>
      <c r="G188" s="55"/>
    </row>
    <row r="189" spans="1:7">
      <c r="A189" s="316">
        <v>187</v>
      </c>
      <c r="B189" s="232" t="s">
        <v>787</v>
      </c>
      <c r="C189" s="51"/>
      <c r="D189" s="51"/>
      <c r="E189" s="318">
        <v>28000</v>
      </c>
      <c r="F189" s="212" t="s">
        <v>8506</v>
      </c>
      <c r="G189" s="55"/>
    </row>
    <row r="190" spans="1:7">
      <c r="A190" s="316">
        <v>188</v>
      </c>
      <c r="B190" s="232" t="s">
        <v>3525</v>
      </c>
      <c r="C190" s="51"/>
      <c r="D190" s="51"/>
      <c r="E190" s="318">
        <v>30000</v>
      </c>
      <c r="F190" s="212" t="s">
        <v>8506</v>
      </c>
      <c r="G190" s="55"/>
    </row>
    <row r="191" spans="1:7">
      <c r="A191" s="316">
        <v>189</v>
      </c>
      <c r="B191" s="232" t="s">
        <v>3385</v>
      </c>
      <c r="C191" s="51"/>
      <c r="D191" s="51"/>
      <c r="E191" s="318">
        <v>86000</v>
      </c>
      <c r="F191" s="212" t="s">
        <v>8316</v>
      </c>
      <c r="G191" s="55"/>
    </row>
    <row r="192" spans="1:7">
      <c r="A192" s="316">
        <v>190</v>
      </c>
      <c r="B192" s="232" t="s">
        <v>788</v>
      </c>
      <c r="C192" s="51"/>
      <c r="D192" s="51"/>
      <c r="E192" s="318">
        <v>63000</v>
      </c>
      <c r="F192" s="212" t="s">
        <v>8316</v>
      </c>
      <c r="G192" s="55"/>
    </row>
    <row r="193" spans="1:7">
      <c r="A193" s="316">
        <v>191</v>
      </c>
      <c r="B193" s="232" t="s">
        <v>788</v>
      </c>
      <c r="C193" s="51"/>
      <c r="D193" s="51"/>
      <c r="E193" s="318">
        <v>45000</v>
      </c>
      <c r="F193" s="212" t="s">
        <v>8411</v>
      </c>
      <c r="G193" s="55"/>
    </row>
    <row r="194" spans="1:7">
      <c r="A194" s="316">
        <v>192</v>
      </c>
      <c r="B194" s="232" t="s">
        <v>3436</v>
      </c>
      <c r="C194" s="51"/>
      <c r="D194" s="51"/>
      <c r="E194" s="318">
        <v>15000</v>
      </c>
      <c r="F194" s="212" t="s">
        <v>8411</v>
      </c>
      <c r="G194" s="55"/>
    </row>
    <row r="195" spans="1:7">
      <c r="A195" s="316">
        <v>193</v>
      </c>
      <c r="B195" s="232" t="s">
        <v>2338</v>
      </c>
      <c r="C195" s="51"/>
      <c r="D195" s="51"/>
      <c r="E195" s="318">
        <v>30000</v>
      </c>
      <c r="F195" s="212" t="s">
        <v>8412</v>
      </c>
      <c r="G195" s="55"/>
    </row>
    <row r="196" spans="1:7">
      <c r="A196" s="316">
        <v>194</v>
      </c>
      <c r="B196" s="232" t="s">
        <v>3524</v>
      </c>
      <c r="C196" s="51"/>
      <c r="D196" s="51"/>
      <c r="E196" s="318">
        <v>210000</v>
      </c>
      <c r="F196" s="212" t="s">
        <v>8412</v>
      </c>
      <c r="G196" s="55"/>
    </row>
    <row r="197" spans="1:7">
      <c r="A197" s="316">
        <v>195</v>
      </c>
      <c r="B197" s="232" t="s">
        <v>2340</v>
      </c>
      <c r="C197" s="51"/>
      <c r="D197" s="51"/>
      <c r="E197" s="318">
        <v>88000</v>
      </c>
      <c r="F197" s="212" t="s">
        <v>8412</v>
      </c>
      <c r="G197" s="55"/>
    </row>
    <row r="198" spans="1:7">
      <c r="A198" s="316">
        <v>196</v>
      </c>
      <c r="B198" s="232" t="s">
        <v>2340</v>
      </c>
      <c r="C198" s="51"/>
      <c r="D198" s="51"/>
      <c r="E198" s="318">
        <v>227000</v>
      </c>
      <c r="F198" s="212" t="s">
        <v>8412</v>
      </c>
      <c r="G198" s="55"/>
    </row>
    <row r="199" spans="1:7">
      <c r="A199" s="316">
        <v>197</v>
      </c>
      <c r="B199" s="232" t="s">
        <v>3327</v>
      </c>
      <c r="C199" s="51"/>
      <c r="D199" s="51"/>
      <c r="E199" s="318">
        <v>300000</v>
      </c>
      <c r="F199" s="212" t="s">
        <v>8413</v>
      </c>
      <c r="G199" s="59" t="s">
        <v>3568</v>
      </c>
    </row>
    <row r="200" spans="1:7">
      <c r="A200" s="316">
        <v>198</v>
      </c>
      <c r="B200" s="232" t="s">
        <v>2341</v>
      </c>
      <c r="C200" s="51"/>
      <c r="D200" s="51"/>
      <c r="E200" s="318">
        <v>13000</v>
      </c>
      <c r="F200" s="212" t="s">
        <v>8413</v>
      </c>
      <c r="G200" s="55"/>
    </row>
    <row r="201" spans="1:7">
      <c r="A201" s="316">
        <v>199</v>
      </c>
      <c r="B201" s="232" t="s">
        <v>2341</v>
      </c>
      <c r="C201" s="51"/>
      <c r="D201" s="51"/>
      <c r="E201" s="318">
        <v>300000</v>
      </c>
      <c r="F201" s="212" t="s">
        <v>8413</v>
      </c>
      <c r="G201" s="59" t="s">
        <v>3568</v>
      </c>
    </row>
    <row r="202" spans="1:7">
      <c r="A202" s="316">
        <v>200</v>
      </c>
      <c r="B202" s="232" t="s">
        <v>2342</v>
      </c>
      <c r="C202" s="51"/>
      <c r="D202" s="51"/>
      <c r="E202" s="318">
        <v>200000</v>
      </c>
      <c r="F202" s="212" t="s">
        <v>8507</v>
      </c>
      <c r="G202" s="55"/>
    </row>
    <row r="203" spans="1:7">
      <c r="A203" s="316">
        <v>201</v>
      </c>
      <c r="B203" s="232" t="s">
        <v>2342</v>
      </c>
      <c r="C203" s="51"/>
      <c r="D203" s="51"/>
      <c r="E203" s="318">
        <v>200000</v>
      </c>
      <c r="F203" s="212" t="s">
        <v>8507</v>
      </c>
      <c r="G203" s="55"/>
    </row>
    <row r="204" spans="1:7">
      <c r="A204" s="316">
        <v>202</v>
      </c>
      <c r="B204" s="232" t="s">
        <v>2345</v>
      </c>
      <c r="C204" s="51"/>
      <c r="D204" s="51"/>
      <c r="E204" s="318">
        <v>60000</v>
      </c>
      <c r="F204" s="212" t="s">
        <v>8414</v>
      </c>
      <c r="G204" s="55"/>
    </row>
    <row r="205" spans="1:7">
      <c r="A205" s="316">
        <v>203</v>
      </c>
      <c r="B205" s="232" t="s">
        <v>3523</v>
      </c>
      <c r="C205" s="51"/>
      <c r="D205" s="51"/>
      <c r="E205" s="318">
        <v>65000</v>
      </c>
      <c r="F205" s="212" t="s">
        <v>8414</v>
      </c>
      <c r="G205" s="55"/>
    </row>
    <row r="206" spans="1:7">
      <c r="A206" s="316">
        <v>204</v>
      </c>
      <c r="B206" s="232" t="s">
        <v>3522</v>
      </c>
      <c r="C206" s="51"/>
      <c r="D206" s="51"/>
      <c r="E206" s="318">
        <v>160000</v>
      </c>
      <c r="F206" s="212" t="s">
        <v>8415</v>
      </c>
      <c r="G206" s="55"/>
    </row>
    <row r="207" spans="1:7">
      <c r="A207" s="316">
        <v>205</v>
      </c>
      <c r="B207" s="232" t="s">
        <v>3522</v>
      </c>
      <c r="C207" s="51"/>
      <c r="D207" s="51"/>
      <c r="E207" s="318">
        <v>90000</v>
      </c>
      <c r="F207" s="212" t="s">
        <v>8415</v>
      </c>
      <c r="G207" s="55"/>
    </row>
    <row r="208" spans="1:7">
      <c r="A208" s="316">
        <v>206</v>
      </c>
      <c r="B208" s="232" t="s">
        <v>2348</v>
      </c>
      <c r="C208" s="51"/>
      <c r="D208" s="51"/>
      <c r="E208" s="318">
        <v>30000</v>
      </c>
      <c r="F208" s="212" t="s">
        <v>8509</v>
      </c>
      <c r="G208" s="55"/>
    </row>
    <row r="209" spans="1:7">
      <c r="A209" s="316">
        <v>207</v>
      </c>
      <c r="B209" s="232" t="s">
        <v>2349</v>
      </c>
      <c r="C209" s="51"/>
      <c r="D209" s="51"/>
      <c r="E209" s="318">
        <v>34000</v>
      </c>
      <c r="F209" s="212" t="s">
        <v>8509</v>
      </c>
      <c r="G209" s="55"/>
    </row>
    <row r="210" spans="1:7">
      <c r="A210" s="316">
        <v>208</v>
      </c>
      <c r="B210" s="232" t="s">
        <v>3386</v>
      </c>
      <c r="C210" s="51"/>
      <c r="D210" s="51"/>
      <c r="E210" s="318">
        <v>66000</v>
      </c>
      <c r="F210" s="212" t="s">
        <v>8416</v>
      </c>
      <c r="G210" s="55"/>
    </row>
    <row r="211" spans="1:7">
      <c r="A211" s="316">
        <v>209</v>
      </c>
      <c r="B211" s="232" t="s">
        <v>3386</v>
      </c>
      <c r="C211" s="51"/>
      <c r="D211" s="51"/>
      <c r="E211" s="318">
        <v>30000</v>
      </c>
      <c r="F211" s="212" t="s">
        <v>8510</v>
      </c>
      <c r="G211" s="55"/>
    </row>
    <row r="212" spans="1:7">
      <c r="A212" s="316">
        <v>210</v>
      </c>
      <c r="B212" s="232" t="s">
        <v>2352</v>
      </c>
      <c r="C212" s="51"/>
      <c r="D212" s="51"/>
      <c r="E212" s="318">
        <v>63000</v>
      </c>
      <c r="F212" s="212" t="s">
        <v>8510</v>
      </c>
      <c r="G212" s="55"/>
    </row>
    <row r="213" spans="1:7">
      <c r="A213" s="316">
        <v>211</v>
      </c>
      <c r="B213" s="232" t="s">
        <v>2352</v>
      </c>
      <c r="C213" s="51"/>
      <c r="D213" s="51"/>
      <c r="E213" s="318">
        <v>45000</v>
      </c>
      <c r="F213" s="212" t="s">
        <v>8317</v>
      </c>
      <c r="G213" s="55"/>
    </row>
    <row r="214" spans="1:7">
      <c r="A214" s="316">
        <v>212</v>
      </c>
      <c r="B214" s="232" t="s">
        <v>3433</v>
      </c>
      <c r="C214" s="51"/>
      <c r="D214" s="51"/>
      <c r="E214" s="318">
        <v>15000</v>
      </c>
      <c r="F214" s="212" t="s">
        <v>8317</v>
      </c>
      <c r="G214" s="55"/>
    </row>
    <row r="215" spans="1:7">
      <c r="A215" s="316">
        <v>213</v>
      </c>
      <c r="B215" s="232" t="s">
        <v>2354</v>
      </c>
      <c r="C215" s="51"/>
      <c r="D215" s="51"/>
      <c r="E215" s="318">
        <v>85000</v>
      </c>
      <c r="F215" s="212" t="s">
        <v>8317</v>
      </c>
      <c r="G215" s="55"/>
    </row>
    <row r="216" spans="1:7">
      <c r="A216" s="316">
        <v>214</v>
      </c>
      <c r="B216" s="232" t="s">
        <v>2354</v>
      </c>
      <c r="C216" s="51"/>
      <c r="D216" s="51"/>
      <c r="E216" s="318">
        <v>30000</v>
      </c>
      <c r="F216" s="212" t="s">
        <v>8591</v>
      </c>
      <c r="G216" s="55"/>
    </row>
    <row r="217" spans="1:7">
      <c r="A217" s="316">
        <v>215</v>
      </c>
      <c r="B217" s="232" t="s">
        <v>2715</v>
      </c>
      <c r="C217" s="51"/>
      <c r="D217" s="51"/>
      <c r="E217" s="318">
        <v>300000</v>
      </c>
      <c r="F217" s="212" t="s">
        <v>8417</v>
      </c>
      <c r="G217" s="59" t="s">
        <v>3568</v>
      </c>
    </row>
    <row r="218" spans="1:7">
      <c r="A218" s="316">
        <v>216</v>
      </c>
      <c r="B218" s="232" t="s">
        <v>2715</v>
      </c>
      <c r="C218" s="51"/>
      <c r="D218" s="51"/>
      <c r="E218" s="318">
        <v>210000</v>
      </c>
      <c r="F218" s="212" t="s">
        <v>8417</v>
      </c>
      <c r="G218" s="55"/>
    </row>
    <row r="219" spans="1:7">
      <c r="A219" s="316">
        <v>217</v>
      </c>
      <c r="B219" s="232" t="s">
        <v>2715</v>
      </c>
      <c r="C219" s="51"/>
      <c r="D219" s="51"/>
      <c r="E219" s="318">
        <v>85000</v>
      </c>
      <c r="F219" s="212" t="s">
        <v>8417</v>
      </c>
      <c r="G219" s="55"/>
    </row>
    <row r="220" spans="1:7">
      <c r="A220" s="316">
        <v>218</v>
      </c>
      <c r="B220" s="232" t="s">
        <v>3521</v>
      </c>
      <c r="C220" s="51"/>
      <c r="D220" s="51"/>
      <c r="E220" s="318">
        <v>88000</v>
      </c>
      <c r="F220" s="212" t="s">
        <v>8417</v>
      </c>
      <c r="G220" s="55"/>
    </row>
    <row r="221" spans="1:7">
      <c r="A221" s="316">
        <v>219</v>
      </c>
      <c r="B221" s="232" t="s">
        <v>2355</v>
      </c>
      <c r="C221" s="51"/>
      <c r="D221" s="51"/>
      <c r="E221" s="318">
        <v>300000</v>
      </c>
      <c r="F221" s="212" t="s">
        <v>8417</v>
      </c>
      <c r="G221" s="59" t="s">
        <v>3568</v>
      </c>
    </row>
    <row r="222" spans="1:7">
      <c r="A222" s="316">
        <v>220</v>
      </c>
      <c r="B222" s="232" t="s">
        <v>3328</v>
      </c>
      <c r="C222" s="51"/>
      <c r="D222" s="51"/>
      <c r="E222" s="318">
        <v>227000</v>
      </c>
      <c r="F222" s="212" t="s">
        <v>8417</v>
      </c>
      <c r="G222" s="55"/>
    </row>
    <row r="223" spans="1:7">
      <c r="A223" s="316">
        <v>221</v>
      </c>
      <c r="B223" s="232" t="s">
        <v>3170</v>
      </c>
      <c r="C223" s="51"/>
      <c r="D223" s="51"/>
      <c r="E223" s="318">
        <v>400000</v>
      </c>
      <c r="F223" s="212" t="s">
        <v>8318</v>
      </c>
      <c r="G223" s="59" t="s">
        <v>3568</v>
      </c>
    </row>
    <row r="224" spans="1:7">
      <c r="A224" s="316">
        <v>222</v>
      </c>
      <c r="B224" s="232" t="s">
        <v>3170</v>
      </c>
      <c r="C224" s="51"/>
      <c r="D224" s="51"/>
      <c r="E224" s="318">
        <v>200000</v>
      </c>
      <c r="F224" s="212" t="s">
        <v>8318</v>
      </c>
      <c r="G224" s="55"/>
    </row>
    <row r="225" spans="1:7">
      <c r="A225" s="316">
        <v>223</v>
      </c>
      <c r="B225" s="232" t="s">
        <v>3170</v>
      </c>
      <c r="C225" s="51"/>
      <c r="D225" s="51"/>
      <c r="E225" s="318">
        <v>200000</v>
      </c>
      <c r="F225" s="212" t="s">
        <v>8318</v>
      </c>
      <c r="G225" s="55"/>
    </row>
    <row r="226" spans="1:7">
      <c r="A226" s="316">
        <v>224</v>
      </c>
      <c r="B226" s="232" t="s">
        <v>3170</v>
      </c>
      <c r="C226" s="51"/>
      <c r="D226" s="51"/>
      <c r="E226" s="318">
        <v>200000</v>
      </c>
      <c r="F226" s="212" t="s">
        <v>8511</v>
      </c>
      <c r="G226" s="55"/>
    </row>
    <row r="227" spans="1:7">
      <c r="A227" s="316">
        <v>225</v>
      </c>
      <c r="B227" s="232" t="s">
        <v>3170</v>
      </c>
      <c r="C227" s="51"/>
      <c r="D227" s="51"/>
      <c r="E227" s="318">
        <v>13000</v>
      </c>
      <c r="F227" s="212" t="s">
        <v>8511</v>
      </c>
      <c r="G227" s="55"/>
    </row>
    <row r="228" spans="1:7">
      <c r="A228" s="316">
        <v>226</v>
      </c>
      <c r="B228" s="232" t="s">
        <v>3170</v>
      </c>
      <c r="C228" s="51"/>
      <c r="D228" s="51"/>
      <c r="E228" s="318">
        <v>300000</v>
      </c>
      <c r="F228" s="212" t="s">
        <v>8511</v>
      </c>
      <c r="G228" s="59" t="s">
        <v>3568</v>
      </c>
    </row>
    <row r="229" spans="1:7">
      <c r="A229" s="316">
        <v>227</v>
      </c>
      <c r="B229" s="232" t="s">
        <v>2358</v>
      </c>
      <c r="C229" s="51"/>
      <c r="D229" s="51"/>
      <c r="E229" s="318">
        <v>30000</v>
      </c>
      <c r="F229" s="212" t="s">
        <v>8511</v>
      </c>
      <c r="G229" s="55"/>
    </row>
    <row r="230" spans="1:7">
      <c r="A230" s="316">
        <v>228</v>
      </c>
      <c r="B230" s="232" t="s">
        <v>2359</v>
      </c>
      <c r="C230" s="51"/>
      <c r="D230" s="51"/>
      <c r="E230" s="318">
        <v>400000</v>
      </c>
      <c r="F230" s="212" t="s">
        <v>8418</v>
      </c>
      <c r="G230" s="59" t="s">
        <v>3568</v>
      </c>
    </row>
    <row r="231" spans="1:7">
      <c r="A231" s="316">
        <v>229</v>
      </c>
      <c r="B231" s="232" t="s">
        <v>3171</v>
      </c>
      <c r="C231" s="51"/>
      <c r="D231" s="51"/>
      <c r="E231" s="318">
        <v>200000</v>
      </c>
      <c r="F231" s="212" t="s">
        <v>8418</v>
      </c>
      <c r="G231" s="55"/>
    </row>
    <row r="232" spans="1:7">
      <c r="A232" s="316">
        <v>230</v>
      </c>
      <c r="B232" s="232" t="s">
        <v>3171</v>
      </c>
      <c r="C232" s="51"/>
      <c r="D232" s="51"/>
      <c r="E232" s="318">
        <v>100000</v>
      </c>
      <c r="F232" s="212" t="s">
        <v>8418</v>
      </c>
      <c r="G232" s="55"/>
    </row>
    <row r="233" spans="1:7">
      <c r="A233" s="316">
        <v>231</v>
      </c>
      <c r="B233" s="232" t="s">
        <v>3171</v>
      </c>
      <c r="C233" s="51"/>
      <c r="D233" s="51"/>
      <c r="E233" s="318">
        <v>1000000</v>
      </c>
      <c r="F233" s="212" t="s">
        <v>8513</v>
      </c>
      <c r="G233" s="59" t="s">
        <v>3568</v>
      </c>
    </row>
    <row r="234" spans="1:7">
      <c r="A234" s="316">
        <v>232</v>
      </c>
      <c r="B234" s="232" t="s">
        <v>3171</v>
      </c>
      <c r="C234" s="51"/>
      <c r="D234" s="51"/>
      <c r="E234" s="318">
        <v>95000</v>
      </c>
      <c r="F234" s="212" t="s">
        <v>8513</v>
      </c>
      <c r="G234" s="55"/>
    </row>
    <row r="235" spans="1:7">
      <c r="A235" s="316">
        <v>233</v>
      </c>
      <c r="B235" s="232" t="s">
        <v>3171</v>
      </c>
      <c r="C235" s="51"/>
      <c r="D235" s="51"/>
      <c r="E235" s="318">
        <v>1160000</v>
      </c>
      <c r="F235" s="212" t="s">
        <v>8513</v>
      </c>
      <c r="G235" s="59" t="s">
        <v>3568</v>
      </c>
    </row>
    <row r="236" spans="1:7">
      <c r="A236" s="316">
        <v>234</v>
      </c>
      <c r="B236" s="232" t="s">
        <v>2361</v>
      </c>
      <c r="C236" s="51"/>
      <c r="D236" s="51"/>
      <c r="E236" s="318">
        <v>90000</v>
      </c>
      <c r="F236" s="212" t="s">
        <v>8513</v>
      </c>
      <c r="G236" s="55"/>
    </row>
    <row r="237" spans="1:7">
      <c r="A237" s="316">
        <v>235</v>
      </c>
      <c r="B237" s="232" t="s">
        <v>2361</v>
      </c>
      <c r="C237" s="51"/>
      <c r="D237" s="51"/>
      <c r="E237" s="318">
        <v>850000</v>
      </c>
      <c r="F237" s="212" t="s">
        <v>8319</v>
      </c>
      <c r="G237" s="59" t="s">
        <v>3568</v>
      </c>
    </row>
    <row r="238" spans="1:7">
      <c r="A238" s="316">
        <v>236</v>
      </c>
      <c r="B238" s="232" t="s">
        <v>735</v>
      </c>
      <c r="C238" s="51"/>
      <c r="D238" s="51"/>
      <c r="E238" s="318">
        <v>170000</v>
      </c>
      <c r="F238" s="212" t="s">
        <v>8319</v>
      </c>
      <c r="G238" s="55"/>
    </row>
    <row r="239" spans="1:7">
      <c r="A239" s="316">
        <v>237</v>
      </c>
      <c r="B239" s="232" t="s">
        <v>2363</v>
      </c>
      <c r="C239" s="51"/>
      <c r="D239" s="51"/>
      <c r="E239" s="318">
        <v>30000</v>
      </c>
      <c r="F239" s="212" t="s">
        <v>8514</v>
      </c>
      <c r="G239" s="55"/>
    </row>
    <row r="240" spans="1:7">
      <c r="A240" s="316">
        <v>238</v>
      </c>
      <c r="B240" s="232" t="s">
        <v>2363</v>
      </c>
      <c r="C240" s="51"/>
      <c r="D240" s="51"/>
      <c r="E240" s="318">
        <v>120000</v>
      </c>
      <c r="F240" s="212" t="s">
        <v>8514</v>
      </c>
      <c r="G240" s="55"/>
    </row>
    <row r="241" spans="1:7">
      <c r="A241" s="316">
        <v>239</v>
      </c>
      <c r="B241" s="232" t="s">
        <v>2368</v>
      </c>
      <c r="C241" s="51"/>
      <c r="D241" s="51"/>
      <c r="E241" s="318">
        <v>34000</v>
      </c>
      <c r="F241" s="212" t="s">
        <v>8514</v>
      </c>
      <c r="G241" s="55"/>
    </row>
    <row r="242" spans="1:7">
      <c r="A242" s="316">
        <v>240</v>
      </c>
      <c r="B242" s="232" t="s">
        <v>2368</v>
      </c>
      <c r="C242" s="51"/>
      <c r="D242" s="51"/>
      <c r="E242" s="318">
        <v>12000</v>
      </c>
      <c r="F242" s="212" t="s">
        <v>8320</v>
      </c>
      <c r="G242" s="55"/>
    </row>
    <row r="243" spans="1:7">
      <c r="A243" s="316">
        <v>241</v>
      </c>
      <c r="B243" s="232" t="s">
        <v>2368</v>
      </c>
      <c r="C243" s="51"/>
      <c r="D243" s="51"/>
      <c r="E243" s="318">
        <v>30000</v>
      </c>
      <c r="F243" s="212" t="s">
        <v>8320</v>
      </c>
      <c r="G243" s="55"/>
    </row>
    <row r="244" spans="1:7">
      <c r="A244" s="316">
        <v>242</v>
      </c>
      <c r="B244" s="232" t="s">
        <v>2368</v>
      </c>
      <c r="C244" s="51"/>
      <c r="D244" s="51"/>
      <c r="E244" s="318">
        <v>111000</v>
      </c>
      <c r="F244" s="212" t="s">
        <v>8320</v>
      </c>
      <c r="G244" s="55"/>
    </row>
    <row r="245" spans="1:7">
      <c r="A245" s="316">
        <v>243</v>
      </c>
      <c r="B245" s="232" t="s">
        <v>2368</v>
      </c>
      <c r="C245" s="51"/>
      <c r="D245" s="51"/>
      <c r="E245" s="318">
        <v>98000</v>
      </c>
      <c r="F245" s="212" t="s">
        <v>8419</v>
      </c>
      <c r="G245" s="55"/>
    </row>
    <row r="246" spans="1:7">
      <c r="A246" s="316">
        <v>244</v>
      </c>
      <c r="B246" s="232" t="s">
        <v>2368</v>
      </c>
      <c r="C246" s="51"/>
      <c r="D246" s="51"/>
      <c r="E246" s="318">
        <v>5000</v>
      </c>
      <c r="F246" s="212" t="s">
        <v>8419</v>
      </c>
      <c r="G246" s="55"/>
    </row>
    <row r="247" spans="1:7">
      <c r="A247" s="316">
        <v>245</v>
      </c>
      <c r="B247" s="232" t="s">
        <v>2368</v>
      </c>
      <c r="C247" s="51"/>
      <c r="D247" s="51"/>
      <c r="E247" s="318">
        <v>45000</v>
      </c>
      <c r="F247" s="212" t="s">
        <v>8419</v>
      </c>
      <c r="G247" s="55"/>
    </row>
    <row r="248" spans="1:7">
      <c r="A248" s="316">
        <v>246</v>
      </c>
      <c r="B248" s="232" t="s">
        <v>2368</v>
      </c>
      <c r="C248" s="51"/>
      <c r="D248" s="51"/>
      <c r="E248" s="318">
        <v>51000</v>
      </c>
      <c r="F248" s="212" t="s">
        <v>8419</v>
      </c>
      <c r="G248" s="55"/>
    </row>
    <row r="249" spans="1:7">
      <c r="A249" s="316">
        <v>247</v>
      </c>
      <c r="B249" s="232" t="s">
        <v>2368</v>
      </c>
      <c r="C249" s="51"/>
      <c r="D249" s="51"/>
      <c r="E249" s="318">
        <v>36000</v>
      </c>
      <c r="F249" s="212" t="s">
        <v>8419</v>
      </c>
      <c r="G249" s="55"/>
    </row>
    <row r="250" spans="1:7">
      <c r="A250" s="316">
        <v>248</v>
      </c>
      <c r="B250" s="232" t="s">
        <v>2369</v>
      </c>
      <c r="C250" s="51"/>
      <c r="D250" s="51"/>
      <c r="E250" s="318">
        <v>128000</v>
      </c>
      <c r="F250" s="212" t="s">
        <v>8321</v>
      </c>
      <c r="G250" s="55"/>
    </row>
    <row r="251" spans="1:7">
      <c r="A251" s="316">
        <v>249</v>
      </c>
      <c r="B251" s="232" t="s">
        <v>2370</v>
      </c>
      <c r="C251" s="51"/>
      <c r="D251" s="51"/>
      <c r="E251" s="318">
        <v>30000</v>
      </c>
      <c r="F251" s="212" t="s">
        <v>8321</v>
      </c>
      <c r="G251" s="55"/>
    </row>
    <row r="252" spans="1:7">
      <c r="A252" s="316">
        <v>250</v>
      </c>
      <c r="B252" s="232" t="s">
        <v>3172</v>
      </c>
      <c r="C252" s="51"/>
      <c r="D252" s="51"/>
      <c r="E252" s="318">
        <v>210000</v>
      </c>
      <c r="F252" s="212" t="s">
        <v>8322</v>
      </c>
      <c r="G252" s="55"/>
    </row>
    <row r="253" spans="1:7">
      <c r="A253" s="316">
        <v>251</v>
      </c>
      <c r="B253" s="232" t="s">
        <v>3432</v>
      </c>
      <c r="C253" s="51"/>
      <c r="D253" s="51"/>
      <c r="E253" s="318">
        <v>545000</v>
      </c>
      <c r="F253" s="212" t="s">
        <v>8322</v>
      </c>
      <c r="G253" s="59" t="s">
        <v>3568</v>
      </c>
    </row>
    <row r="254" spans="1:7">
      <c r="A254" s="316">
        <v>252</v>
      </c>
      <c r="B254" s="232" t="s">
        <v>2371</v>
      </c>
      <c r="C254" s="51"/>
      <c r="D254" s="51"/>
      <c r="E254" s="318">
        <v>228000</v>
      </c>
      <c r="F254" s="212" t="s">
        <v>8322</v>
      </c>
      <c r="G254" s="55"/>
    </row>
    <row r="255" spans="1:7">
      <c r="A255" s="316">
        <v>253</v>
      </c>
      <c r="B255" s="232" t="s">
        <v>2371</v>
      </c>
      <c r="C255" s="51"/>
      <c r="D255" s="51"/>
      <c r="E255" s="318">
        <v>255000</v>
      </c>
      <c r="F255" s="212" t="s">
        <v>8322</v>
      </c>
      <c r="G255" s="55"/>
    </row>
    <row r="256" spans="1:7">
      <c r="A256" s="316">
        <v>254</v>
      </c>
      <c r="B256" s="232" t="s">
        <v>1564</v>
      </c>
      <c r="C256" s="51"/>
      <c r="D256" s="51"/>
      <c r="E256" s="318">
        <v>54000</v>
      </c>
      <c r="F256" s="212" t="s">
        <v>8323</v>
      </c>
      <c r="G256" s="55"/>
    </row>
    <row r="257" spans="1:7">
      <c r="A257" s="316">
        <v>255</v>
      </c>
      <c r="B257" s="232" t="s">
        <v>1564</v>
      </c>
      <c r="C257" s="51"/>
      <c r="D257" s="51"/>
      <c r="E257" s="318">
        <v>300000</v>
      </c>
      <c r="F257" s="212" t="s">
        <v>8323</v>
      </c>
      <c r="G257" s="59" t="s">
        <v>3568</v>
      </c>
    </row>
    <row r="258" spans="1:7">
      <c r="A258" s="316">
        <v>256</v>
      </c>
      <c r="B258" s="232" t="s">
        <v>1564</v>
      </c>
      <c r="C258" s="51"/>
      <c r="D258" s="51"/>
      <c r="E258" s="318">
        <v>164000</v>
      </c>
      <c r="F258" s="212" t="s">
        <v>8323</v>
      </c>
      <c r="G258" s="55"/>
    </row>
    <row r="259" spans="1:7">
      <c r="A259" s="316">
        <v>257</v>
      </c>
      <c r="B259" s="232" t="s">
        <v>736</v>
      </c>
      <c r="C259" s="51"/>
      <c r="D259" s="51"/>
      <c r="E259" s="318">
        <v>20000</v>
      </c>
      <c r="F259" s="212" t="s">
        <v>8515</v>
      </c>
      <c r="G259" s="55"/>
    </row>
    <row r="260" spans="1:7">
      <c r="A260" s="316">
        <v>258</v>
      </c>
      <c r="B260" s="232" t="s">
        <v>2372</v>
      </c>
      <c r="C260" s="51"/>
      <c r="D260" s="51"/>
      <c r="E260" s="318">
        <v>30000</v>
      </c>
      <c r="F260" s="212" t="s">
        <v>8515</v>
      </c>
      <c r="G260" s="55"/>
    </row>
    <row r="261" spans="1:7">
      <c r="A261" s="316">
        <v>259</v>
      </c>
      <c r="B261" s="232" t="s">
        <v>2372</v>
      </c>
      <c r="C261" s="51"/>
      <c r="D261" s="51"/>
      <c r="E261" s="318">
        <v>40000</v>
      </c>
      <c r="F261" s="212" t="s">
        <v>8592</v>
      </c>
      <c r="G261" s="55"/>
    </row>
    <row r="262" spans="1:7">
      <c r="A262" s="316">
        <v>260</v>
      </c>
      <c r="B262" s="232" t="s">
        <v>2372</v>
      </c>
      <c r="C262" s="51"/>
      <c r="D262" s="51"/>
      <c r="E262" s="318">
        <v>20000</v>
      </c>
      <c r="F262" s="212" t="s">
        <v>8324</v>
      </c>
      <c r="G262" s="55"/>
    </row>
    <row r="263" spans="1:7">
      <c r="A263" s="316">
        <v>261</v>
      </c>
      <c r="B263" s="232" t="s">
        <v>2373</v>
      </c>
      <c r="C263" s="51"/>
      <c r="D263" s="51"/>
      <c r="E263" s="318">
        <v>90000</v>
      </c>
      <c r="F263" s="212" t="s">
        <v>8324</v>
      </c>
      <c r="G263" s="55"/>
    </row>
    <row r="264" spans="1:7">
      <c r="A264" s="316">
        <v>262</v>
      </c>
      <c r="B264" s="232" t="s">
        <v>2373</v>
      </c>
      <c r="C264" s="51"/>
      <c r="D264" s="51"/>
      <c r="E264" s="318">
        <v>270000</v>
      </c>
      <c r="F264" s="212" t="s">
        <v>8324</v>
      </c>
      <c r="G264" s="55"/>
    </row>
    <row r="265" spans="1:7">
      <c r="A265" s="316">
        <v>263</v>
      </c>
      <c r="B265" s="232" t="s">
        <v>3520</v>
      </c>
      <c r="C265" s="51"/>
      <c r="D265" s="51"/>
      <c r="E265" s="318">
        <v>40000</v>
      </c>
      <c r="F265" s="212" t="s">
        <v>8516</v>
      </c>
      <c r="G265" s="55"/>
    </row>
    <row r="266" spans="1:7">
      <c r="A266" s="316">
        <v>264</v>
      </c>
      <c r="B266" s="232" t="s">
        <v>2374</v>
      </c>
      <c r="C266" s="51"/>
      <c r="D266" s="51"/>
      <c r="E266" s="318">
        <v>30000</v>
      </c>
      <c r="F266" s="212" t="s">
        <v>8516</v>
      </c>
      <c r="G266" s="55"/>
    </row>
    <row r="267" spans="1:7">
      <c r="A267" s="316">
        <v>265</v>
      </c>
      <c r="B267" s="232" t="s">
        <v>738</v>
      </c>
      <c r="C267" s="51"/>
      <c r="D267" s="51"/>
      <c r="E267" s="318">
        <v>30000</v>
      </c>
      <c r="F267" s="212" t="s">
        <v>8516</v>
      </c>
      <c r="G267" s="55"/>
    </row>
    <row r="268" spans="1:7">
      <c r="A268" s="316">
        <v>266</v>
      </c>
      <c r="B268" s="232" t="s">
        <v>738</v>
      </c>
      <c r="C268" s="51"/>
      <c r="D268" s="51"/>
      <c r="E268" s="318">
        <v>34000</v>
      </c>
      <c r="F268" s="212" t="s">
        <v>8516</v>
      </c>
      <c r="G268" s="55"/>
    </row>
    <row r="269" spans="1:7">
      <c r="A269" s="316">
        <v>267</v>
      </c>
      <c r="B269" s="232" t="s">
        <v>2376</v>
      </c>
      <c r="C269" s="51"/>
      <c r="D269" s="51"/>
      <c r="E269" s="318">
        <v>30000</v>
      </c>
      <c r="F269" s="212" t="s">
        <v>8325</v>
      </c>
      <c r="G269" s="55"/>
    </row>
    <row r="270" spans="1:7">
      <c r="A270" s="316">
        <v>268</v>
      </c>
      <c r="B270" s="232" t="s">
        <v>2377</v>
      </c>
      <c r="C270" s="51"/>
      <c r="D270" s="51"/>
      <c r="E270" s="318">
        <v>98000</v>
      </c>
      <c r="F270" s="212" t="s">
        <v>8325</v>
      </c>
      <c r="G270" s="55"/>
    </row>
    <row r="271" spans="1:7">
      <c r="A271" s="316">
        <v>269</v>
      </c>
      <c r="B271" s="232" t="s">
        <v>3388</v>
      </c>
      <c r="C271" s="51"/>
      <c r="D271" s="51"/>
      <c r="E271" s="318">
        <v>113000</v>
      </c>
      <c r="F271" s="212" t="s">
        <v>8420</v>
      </c>
      <c r="G271" s="55"/>
    </row>
    <row r="272" spans="1:7">
      <c r="A272" s="316">
        <v>270</v>
      </c>
      <c r="B272" s="232" t="s">
        <v>3388</v>
      </c>
      <c r="C272" s="51"/>
      <c r="D272" s="51"/>
      <c r="E272" s="318">
        <v>91000</v>
      </c>
      <c r="F272" s="212" t="s">
        <v>8420</v>
      </c>
      <c r="G272" s="55"/>
    </row>
    <row r="273" spans="1:7">
      <c r="A273" s="316">
        <v>271</v>
      </c>
      <c r="B273" s="232" t="s">
        <v>3388</v>
      </c>
      <c r="C273" s="51"/>
      <c r="D273" s="51"/>
      <c r="E273" s="318">
        <v>93000</v>
      </c>
      <c r="F273" s="212" t="s">
        <v>8420</v>
      </c>
      <c r="G273" s="55"/>
    </row>
    <row r="274" spans="1:7">
      <c r="A274" s="316">
        <v>272</v>
      </c>
      <c r="B274" s="232" t="s">
        <v>3388</v>
      </c>
      <c r="C274" s="51"/>
      <c r="D274" s="51"/>
      <c r="E274" s="318">
        <v>15000</v>
      </c>
      <c r="F274" s="212" t="s">
        <v>8420</v>
      </c>
      <c r="G274" s="55"/>
    </row>
    <row r="275" spans="1:7">
      <c r="A275" s="316">
        <v>273</v>
      </c>
      <c r="B275" s="232" t="s">
        <v>789</v>
      </c>
      <c r="C275" s="51"/>
      <c r="D275" s="51"/>
      <c r="E275" s="318">
        <v>17000</v>
      </c>
      <c r="F275" s="212" t="s">
        <v>8421</v>
      </c>
      <c r="G275" s="55"/>
    </row>
    <row r="276" spans="1:7">
      <c r="A276" s="316">
        <v>274</v>
      </c>
      <c r="B276" s="232" t="s">
        <v>789</v>
      </c>
      <c r="C276" s="51"/>
      <c r="D276" s="51"/>
      <c r="E276" s="318">
        <v>85000</v>
      </c>
      <c r="F276" s="212" t="s">
        <v>8421</v>
      </c>
      <c r="G276" s="55"/>
    </row>
    <row r="277" spans="1:7">
      <c r="A277" s="316">
        <v>275</v>
      </c>
      <c r="B277" s="232" t="s">
        <v>2379</v>
      </c>
      <c r="C277" s="51"/>
      <c r="D277" s="51"/>
      <c r="E277" s="318">
        <v>90000</v>
      </c>
      <c r="F277" s="212" t="s">
        <v>8422</v>
      </c>
      <c r="G277" s="55"/>
    </row>
    <row r="278" spans="1:7">
      <c r="A278" s="316">
        <v>276</v>
      </c>
      <c r="B278" s="232" t="s">
        <v>2380</v>
      </c>
      <c r="C278" s="51"/>
      <c r="D278" s="51"/>
      <c r="E278" s="318">
        <v>40000</v>
      </c>
      <c r="F278" s="212" t="s">
        <v>8422</v>
      </c>
      <c r="G278" s="55"/>
    </row>
    <row r="279" spans="1:7">
      <c r="A279" s="316">
        <v>277</v>
      </c>
      <c r="B279" s="232" t="s">
        <v>2382</v>
      </c>
      <c r="C279" s="51"/>
      <c r="D279" s="51"/>
      <c r="E279" s="318">
        <v>345000</v>
      </c>
      <c r="F279" s="212" t="s">
        <v>8422</v>
      </c>
      <c r="G279" s="59" t="s">
        <v>3568</v>
      </c>
    </row>
    <row r="280" spans="1:7">
      <c r="A280" s="316">
        <v>278</v>
      </c>
      <c r="B280" s="232" t="s">
        <v>2382</v>
      </c>
      <c r="C280" s="51"/>
      <c r="D280" s="51"/>
      <c r="E280" s="318">
        <v>151000</v>
      </c>
      <c r="F280" s="212" t="s">
        <v>8422</v>
      </c>
      <c r="G280" s="55"/>
    </row>
    <row r="281" spans="1:7">
      <c r="A281" s="316">
        <v>279</v>
      </c>
      <c r="B281" s="232" t="s">
        <v>2382</v>
      </c>
      <c r="C281" s="51"/>
      <c r="D281" s="51"/>
      <c r="E281" s="318">
        <v>257000</v>
      </c>
      <c r="F281" s="212" t="s">
        <v>8423</v>
      </c>
      <c r="G281" s="55"/>
    </row>
    <row r="282" spans="1:7">
      <c r="A282" s="316">
        <v>280</v>
      </c>
      <c r="B282" s="232" t="s">
        <v>2383</v>
      </c>
      <c r="C282" s="51"/>
      <c r="D282" s="51"/>
      <c r="E282" s="318">
        <v>57000</v>
      </c>
      <c r="F282" s="212" t="s">
        <v>8423</v>
      </c>
      <c r="G282" s="55"/>
    </row>
    <row r="283" spans="1:7">
      <c r="A283" s="316">
        <v>281</v>
      </c>
      <c r="B283" s="232" t="s">
        <v>3389</v>
      </c>
      <c r="C283" s="51"/>
      <c r="D283" s="51"/>
      <c r="E283" s="318">
        <v>94000</v>
      </c>
      <c r="F283" s="212" t="s">
        <v>8518</v>
      </c>
      <c r="G283" s="55"/>
    </row>
    <row r="284" spans="1:7">
      <c r="A284" s="316">
        <v>282</v>
      </c>
      <c r="B284" s="232" t="s">
        <v>2384</v>
      </c>
      <c r="C284" s="51"/>
      <c r="D284" s="51"/>
      <c r="E284" s="318">
        <v>22000</v>
      </c>
      <c r="F284" s="212" t="s">
        <v>8518</v>
      </c>
      <c r="G284" s="55"/>
    </row>
    <row r="285" spans="1:7">
      <c r="A285" s="316">
        <v>283</v>
      </c>
      <c r="B285" s="232" t="s">
        <v>2717</v>
      </c>
      <c r="C285" s="51"/>
      <c r="D285" s="51"/>
      <c r="E285" s="318">
        <v>36000</v>
      </c>
      <c r="F285" s="212" t="s">
        <v>8593</v>
      </c>
      <c r="G285" s="55"/>
    </row>
    <row r="286" spans="1:7">
      <c r="A286" s="316">
        <v>284</v>
      </c>
      <c r="B286" s="232" t="s">
        <v>2717</v>
      </c>
      <c r="C286" s="51"/>
      <c r="D286" s="51"/>
      <c r="E286" s="318">
        <v>36000</v>
      </c>
      <c r="F286" s="212" t="s">
        <v>8593</v>
      </c>
      <c r="G286" s="55"/>
    </row>
    <row r="287" spans="1:7">
      <c r="A287" s="316">
        <v>285</v>
      </c>
      <c r="B287" s="232" t="s">
        <v>2385</v>
      </c>
      <c r="C287" s="51"/>
      <c r="D287" s="51"/>
      <c r="E287" s="318">
        <v>220000</v>
      </c>
      <c r="F287" s="212" t="s">
        <v>8593</v>
      </c>
      <c r="G287" s="55"/>
    </row>
    <row r="288" spans="1:7">
      <c r="A288" s="316">
        <v>286</v>
      </c>
      <c r="B288" s="232" t="s">
        <v>2385</v>
      </c>
      <c r="C288" s="51"/>
      <c r="D288" s="51"/>
      <c r="E288" s="318">
        <v>20000</v>
      </c>
      <c r="F288" s="212" t="s">
        <v>8594</v>
      </c>
      <c r="G288" s="55"/>
    </row>
    <row r="289" spans="1:7">
      <c r="A289" s="316">
        <v>287</v>
      </c>
      <c r="B289" s="232" t="s">
        <v>3428</v>
      </c>
      <c r="C289" s="51"/>
      <c r="D289" s="51"/>
      <c r="E289" s="318">
        <v>400000</v>
      </c>
      <c r="F289" s="212" t="s">
        <v>8424</v>
      </c>
      <c r="G289" s="59" t="s">
        <v>3568</v>
      </c>
    </row>
    <row r="290" spans="1:7">
      <c r="A290" s="316">
        <v>288</v>
      </c>
      <c r="B290" s="232" t="s">
        <v>3428</v>
      </c>
      <c r="C290" s="51"/>
      <c r="D290" s="51"/>
      <c r="E290" s="318">
        <v>100000</v>
      </c>
      <c r="F290" s="212" t="s">
        <v>8424</v>
      </c>
      <c r="G290" s="55"/>
    </row>
    <row r="291" spans="1:7">
      <c r="A291" s="316">
        <v>289</v>
      </c>
      <c r="B291" s="232" t="s">
        <v>790</v>
      </c>
      <c r="C291" s="51"/>
      <c r="D291" s="51"/>
      <c r="E291" s="318">
        <v>40000</v>
      </c>
      <c r="F291" s="212" t="s">
        <v>8424</v>
      </c>
      <c r="G291" s="55"/>
    </row>
    <row r="292" spans="1:7">
      <c r="A292" s="316">
        <v>290</v>
      </c>
      <c r="B292" s="232" t="s">
        <v>790</v>
      </c>
      <c r="C292" s="51"/>
      <c r="D292" s="51"/>
      <c r="E292" s="318">
        <v>20000</v>
      </c>
      <c r="F292" s="212" t="s">
        <v>8424</v>
      </c>
      <c r="G292" s="55"/>
    </row>
    <row r="293" spans="1:7">
      <c r="A293" s="316">
        <v>291</v>
      </c>
      <c r="B293" s="232" t="s">
        <v>790</v>
      </c>
      <c r="C293" s="51"/>
      <c r="D293" s="51"/>
      <c r="E293" s="318">
        <v>90000</v>
      </c>
      <c r="F293" s="212" t="s">
        <v>8425</v>
      </c>
      <c r="G293" s="55"/>
    </row>
    <row r="294" spans="1:7">
      <c r="A294" s="316">
        <v>292</v>
      </c>
      <c r="B294" s="232" t="s">
        <v>790</v>
      </c>
      <c r="C294" s="51"/>
      <c r="D294" s="51"/>
      <c r="E294" s="318">
        <v>200000</v>
      </c>
      <c r="F294" s="212" t="s">
        <v>8425</v>
      </c>
      <c r="G294" s="55"/>
    </row>
    <row r="295" spans="1:7">
      <c r="A295" s="316">
        <v>293</v>
      </c>
      <c r="B295" s="232" t="s">
        <v>3519</v>
      </c>
      <c r="C295" s="51"/>
      <c r="D295" s="51"/>
      <c r="E295" s="318">
        <v>20000</v>
      </c>
      <c r="F295" s="212" t="s">
        <v>8425</v>
      </c>
      <c r="G295" s="55"/>
    </row>
    <row r="296" spans="1:7">
      <c r="A296" s="316">
        <v>294</v>
      </c>
      <c r="B296" s="232" t="s">
        <v>2389</v>
      </c>
      <c r="C296" s="51"/>
      <c r="D296" s="51"/>
      <c r="E296" s="318">
        <v>30000</v>
      </c>
      <c r="F296" s="212" t="s">
        <v>8519</v>
      </c>
      <c r="G296" s="55"/>
    </row>
    <row r="297" spans="1:7">
      <c r="A297" s="316">
        <v>295</v>
      </c>
      <c r="B297" s="232" t="s">
        <v>2390</v>
      </c>
      <c r="C297" s="51"/>
      <c r="D297" s="51"/>
      <c r="E297" s="318">
        <v>40000</v>
      </c>
      <c r="F297" s="212" t="s">
        <v>8519</v>
      </c>
      <c r="G297" s="55"/>
    </row>
    <row r="298" spans="1:7">
      <c r="A298" s="316">
        <v>296</v>
      </c>
      <c r="B298" s="232" t="s">
        <v>2390</v>
      </c>
      <c r="C298" s="51"/>
      <c r="D298" s="51"/>
      <c r="E298" s="318">
        <v>34000</v>
      </c>
      <c r="F298" s="212" t="s">
        <v>8519</v>
      </c>
      <c r="G298" s="55"/>
    </row>
    <row r="299" spans="1:7">
      <c r="A299" s="316">
        <v>297</v>
      </c>
      <c r="B299" s="232" t="s">
        <v>3518</v>
      </c>
      <c r="C299" s="51"/>
      <c r="D299" s="51"/>
      <c r="E299" s="318">
        <v>25000</v>
      </c>
      <c r="F299" s="212" t="s">
        <v>8426</v>
      </c>
      <c r="G299" s="55"/>
    </row>
    <row r="300" spans="1:7">
      <c r="A300" s="316">
        <v>298</v>
      </c>
      <c r="B300" s="232" t="s">
        <v>2391</v>
      </c>
      <c r="C300" s="51"/>
      <c r="D300" s="51"/>
      <c r="E300" s="318">
        <v>25000</v>
      </c>
      <c r="F300" s="212" t="s">
        <v>8426</v>
      </c>
      <c r="G300" s="55"/>
    </row>
    <row r="301" spans="1:7">
      <c r="A301" s="316">
        <v>299</v>
      </c>
      <c r="B301" s="232" t="s">
        <v>2391</v>
      </c>
      <c r="C301" s="51"/>
      <c r="D301" s="51"/>
      <c r="E301" s="318">
        <v>211000</v>
      </c>
      <c r="F301" s="212" t="s">
        <v>8426</v>
      </c>
      <c r="G301" s="55"/>
    </row>
    <row r="302" spans="1:7">
      <c r="A302" s="316">
        <v>300</v>
      </c>
      <c r="B302" s="232" t="s">
        <v>2391</v>
      </c>
      <c r="C302" s="51"/>
      <c r="D302" s="51"/>
      <c r="E302" s="318">
        <v>72000</v>
      </c>
      <c r="F302" s="212" t="s">
        <v>8426</v>
      </c>
      <c r="G302" s="55"/>
    </row>
    <row r="303" spans="1:7">
      <c r="A303" s="316">
        <v>301</v>
      </c>
      <c r="B303" s="232" t="s">
        <v>741</v>
      </c>
      <c r="C303" s="51"/>
      <c r="D303" s="51"/>
      <c r="E303" s="318">
        <v>98000</v>
      </c>
      <c r="F303" s="212" t="s">
        <v>8520</v>
      </c>
      <c r="G303" s="55"/>
    </row>
    <row r="304" spans="1:7">
      <c r="A304" s="316">
        <v>302</v>
      </c>
      <c r="B304" s="232" t="s">
        <v>741</v>
      </c>
      <c r="C304" s="51"/>
      <c r="D304" s="51"/>
      <c r="E304" s="318">
        <v>61000</v>
      </c>
      <c r="F304" s="212" t="s">
        <v>8520</v>
      </c>
      <c r="G304" s="55"/>
    </row>
    <row r="305" spans="1:7">
      <c r="A305" s="316">
        <v>303</v>
      </c>
      <c r="B305" s="232" t="s">
        <v>3517</v>
      </c>
      <c r="C305" s="51"/>
      <c r="D305" s="51"/>
      <c r="E305" s="318">
        <v>184000</v>
      </c>
      <c r="F305" s="212" t="s">
        <v>8427</v>
      </c>
      <c r="G305" s="55"/>
    </row>
    <row r="306" spans="1:7">
      <c r="A306" s="316">
        <v>304</v>
      </c>
      <c r="B306" s="232" t="s">
        <v>3391</v>
      </c>
      <c r="C306" s="51"/>
      <c r="D306" s="51"/>
      <c r="E306" s="318">
        <v>24000</v>
      </c>
      <c r="F306" s="212" t="s">
        <v>8427</v>
      </c>
      <c r="G306" s="55"/>
    </row>
    <row r="307" spans="1:7">
      <c r="A307" s="316">
        <v>305</v>
      </c>
      <c r="B307" s="232" t="s">
        <v>2394</v>
      </c>
      <c r="C307" s="51"/>
      <c r="D307" s="51"/>
      <c r="E307" s="318">
        <v>90000</v>
      </c>
      <c r="F307" s="212" t="s">
        <v>8521</v>
      </c>
      <c r="G307" s="55"/>
    </row>
    <row r="308" spans="1:7">
      <c r="A308" s="316">
        <v>306</v>
      </c>
      <c r="B308" s="232" t="s">
        <v>2394</v>
      </c>
      <c r="C308" s="51"/>
      <c r="D308" s="51"/>
      <c r="E308" s="318">
        <v>17000</v>
      </c>
      <c r="F308" s="212" t="s">
        <v>8521</v>
      </c>
      <c r="G308" s="55"/>
    </row>
    <row r="309" spans="1:7">
      <c r="A309" s="316">
        <v>307</v>
      </c>
      <c r="B309" s="232" t="s">
        <v>2394</v>
      </c>
      <c r="C309" s="51"/>
      <c r="D309" s="51"/>
      <c r="E309" s="318">
        <v>144000</v>
      </c>
      <c r="F309" s="212" t="s">
        <v>8521</v>
      </c>
      <c r="G309" s="55"/>
    </row>
    <row r="310" spans="1:7">
      <c r="A310" s="316">
        <v>308</v>
      </c>
      <c r="B310" s="232" t="s">
        <v>2718</v>
      </c>
      <c r="C310" s="51"/>
      <c r="D310" s="51"/>
      <c r="E310" s="318">
        <v>50000</v>
      </c>
      <c r="F310" s="212" t="s">
        <v>8428</v>
      </c>
      <c r="G310" s="55"/>
    </row>
    <row r="311" spans="1:7">
      <c r="A311" s="316">
        <v>309</v>
      </c>
      <c r="B311" s="232" t="s">
        <v>2718</v>
      </c>
      <c r="C311" s="51"/>
      <c r="D311" s="51"/>
      <c r="E311" s="318">
        <v>210000</v>
      </c>
      <c r="F311" s="212" t="s">
        <v>8428</v>
      </c>
      <c r="G311" s="55"/>
    </row>
    <row r="312" spans="1:7">
      <c r="A312" s="316">
        <v>310</v>
      </c>
      <c r="B312" s="232" t="s">
        <v>2718</v>
      </c>
      <c r="C312" s="51"/>
      <c r="D312" s="51"/>
      <c r="E312" s="318">
        <v>300000</v>
      </c>
      <c r="F312" s="212" t="s">
        <v>8428</v>
      </c>
      <c r="G312" s="59" t="s">
        <v>3568</v>
      </c>
    </row>
    <row r="313" spans="1:7">
      <c r="A313" s="316">
        <v>311</v>
      </c>
      <c r="B313" s="232" t="s">
        <v>3173</v>
      </c>
      <c r="C313" s="51"/>
      <c r="D313" s="51"/>
      <c r="E313" s="318">
        <v>400000</v>
      </c>
      <c r="F313" s="212" t="s">
        <v>8428</v>
      </c>
      <c r="G313" s="59" t="s">
        <v>3568</v>
      </c>
    </row>
    <row r="314" spans="1:7">
      <c r="A314" s="316">
        <v>312</v>
      </c>
      <c r="B314" s="232" t="s">
        <v>3173</v>
      </c>
      <c r="C314" s="51"/>
      <c r="D314" s="51"/>
      <c r="E314" s="318">
        <v>21000</v>
      </c>
      <c r="F314" s="212" t="s">
        <v>8428</v>
      </c>
      <c r="G314" s="55"/>
    </row>
    <row r="315" spans="1:7">
      <c r="A315" s="316">
        <v>313</v>
      </c>
      <c r="B315" s="232" t="s">
        <v>3173</v>
      </c>
      <c r="C315" s="51"/>
      <c r="D315" s="51"/>
      <c r="E315" s="318">
        <v>150000</v>
      </c>
      <c r="F315" s="212" t="s">
        <v>8428</v>
      </c>
      <c r="G315" s="55"/>
    </row>
    <row r="316" spans="1:7">
      <c r="A316" s="316">
        <v>314</v>
      </c>
      <c r="B316" s="232" t="s">
        <v>3173</v>
      </c>
      <c r="C316" s="51"/>
      <c r="D316" s="51"/>
      <c r="E316" s="318">
        <v>75000</v>
      </c>
      <c r="F316" s="212" t="s">
        <v>8428</v>
      </c>
      <c r="G316" s="55"/>
    </row>
    <row r="317" spans="1:7">
      <c r="A317" s="316">
        <v>315</v>
      </c>
      <c r="B317" s="232" t="s">
        <v>3174</v>
      </c>
      <c r="C317" s="51"/>
      <c r="D317" s="51"/>
      <c r="E317" s="318">
        <v>257000</v>
      </c>
      <c r="F317" s="212" t="s">
        <v>8429</v>
      </c>
      <c r="G317" s="55"/>
    </row>
    <row r="318" spans="1:7">
      <c r="A318" s="316">
        <v>316</v>
      </c>
      <c r="B318" s="232" t="s">
        <v>2395</v>
      </c>
      <c r="C318" s="51"/>
      <c r="D318" s="51"/>
      <c r="E318" s="318">
        <v>10000</v>
      </c>
      <c r="F318" s="212" t="s">
        <v>8429</v>
      </c>
      <c r="G318" s="55"/>
    </row>
    <row r="319" spans="1:7">
      <c r="A319" s="316">
        <v>317</v>
      </c>
      <c r="B319" s="232" t="s">
        <v>2397</v>
      </c>
      <c r="C319" s="51"/>
      <c r="D319" s="51"/>
      <c r="E319" s="318">
        <v>94000</v>
      </c>
      <c r="F319" s="212" t="s">
        <v>8430</v>
      </c>
      <c r="G319" s="55"/>
    </row>
    <row r="320" spans="1:7">
      <c r="A320" s="316">
        <v>318</v>
      </c>
      <c r="B320" s="232" t="s">
        <v>2397</v>
      </c>
      <c r="C320" s="51"/>
      <c r="D320" s="51"/>
      <c r="E320" s="318">
        <v>6000</v>
      </c>
      <c r="F320" s="212" t="s">
        <v>8522</v>
      </c>
      <c r="G320" s="55"/>
    </row>
    <row r="321" spans="1:7">
      <c r="A321" s="316">
        <v>319</v>
      </c>
      <c r="B321" s="232" t="s">
        <v>2397</v>
      </c>
      <c r="C321" s="51"/>
      <c r="D321" s="51"/>
      <c r="E321" s="318">
        <v>200000</v>
      </c>
      <c r="F321" s="212" t="s">
        <v>8522</v>
      </c>
      <c r="G321" s="55"/>
    </row>
    <row r="322" spans="1:7">
      <c r="A322" s="316">
        <v>320</v>
      </c>
      <c r="B322" s="232" t="s">
        <v>2398</v>
      </c>
      <c r="C322" s="51"/>
      <c r="D322" s="51"/>
      <c r="E322" s="318">
        <v>400000</v>
      </c>
      <c r="F322" s="212" t="s">
        <v>8523</v>
      </c>
      <c r="G322" s="59" t="s">
        <v>3568</v>
      </c>
    </row>
    <row r="323" spans="1:7">
      <c r="A323" s="316">
        <v>321</v>
      </c>
      <c r="B323" s="232" t="s">
        <v>2398</v>
      </c>
      <c r="C323" s="51"/>
      <c r="D323" s="51"/>
      <c r="E323" s="318">
        <v>100000</v>
      </c>
      <c r="F323" s="212" t="s">
        <v>8523</v>
      </c>
      <c r="G323" s="55"/>
    </row>
    <row r="324" spans="1:7">
      <c r="A324" s="316">
        <v>322</v>
      </c>
      <c r="B324" s="232" t="s">
        <v>2719</v>
      </c>
      <c r="C324" s="51"/>
      <c r="D324" s="51"/>
      <c r="E324" s="318">
        <v>20000</v>
      </c>
      <c r="F324" s="212" t="s">
        <v>8523</v>
      </c>
      <c r="G324" s="55"/>
    </row>
    <row r="325" spans="1:7">
      <c r="A325" s="316">
        <v>323</v>
      </c>
      <c r="B325" s="232" t="s">
        <v>2719</v>
      </c>
      <c r="C325" s="51"/>
      <c r="D325" s="51"/>
      <c r="E325" s="318">
        <v>100000</v>
      </c>
      <c r="F325" s="212" t="s">
        <v>8523</v>
      </c>
      <c r="G325" s="55"/>
    </row>
    <row r="326" spans="1:7">
      <c r="A326" s="316">
        <v>324</v>
      </c>
      <c r="B326" s="232" t="s">
        <v>2719</v>
      </c>
      <c r="C326" s="51"/>
      <c r="D326" s="51"/>
      <c r="E326" s="318">
        <v>45000</v>
      </c>
      <c r="F326" s="212" t="s">
        <v>8523</v>
      </c>
      <c r="G326" s="55"/>
    </row>
    <row r="327" spans="1:7">
      <c r="A327" s="316">
        <v>325</v>
      </c>
      <c r="B327" s="232" t="s">
        <v>2719</v>
      </c>
      <c r="C327" s="51"/>
      <c r="D327" s="51"/>
      <c r="E327" s="318">
        <v>100000</v>
      </c>
      <c r="F327" s="212" t="s">
        <v>8431</v>
      </c>
      <c r="G327" s="55"/>
    </row>
    <row r="328" spans="1:7">
      <c r="A328" s="316">
        <v>326</v>
      </c>
      <c r="B328" s="232" t="s">
        <v>2399</v>
      </c>
      <c r="C328" s="51"/>
      <c r="D328" s="51"/>
      <c r="E328" s="318">
        <v>100000</v>
      </c>
      <c r="F328" s="212" t="s">
        <v>8431</v>
      </c>
      <c r="G328" s="55"/>
    </row>
    <row r="329" spans="1:7">
      <c r="A329" s="316">
        <v>327</v>
      </c>
      <c r="B329" s="232" t="s">
        <v>2399</v>
      </c>
      <c r="C329" s="51"/>
      <c r="D329" s="51"/>
      <c r="E329" s="318">
        <v>200000</v>
      </c>
      <c r="F329" s="212" t="s">
        <v>8431</v>
      </c>
      <c r="G329" s="55"/>
    </row>
    <row r="330" spans="1:7">
      <c r="A330" s="316">
        <v>328</v>
      </c>
      <c r="B330" s="232" t="s">
        <v>2399</v>
      </c>
      <c r="C330" s="51"/>
      <c r="D330" s="51"/>
      <c r="E330" s="318">
        <v>100000</v>
      </c>
      <c r="F330" s="212" t="s">
        <v>8431</v>
      </c>
      <c r="G330" s="55"/>
    </row>
    <row r="331" spans="1:7">
      <c r="A331" s="316">
        <v>329</v>
      </c>
      <c r="B331" s="232" t="s">
        <v>2399</v>
      </c>
      <c r="C331" s="51"/>
      <c r="D331" s="51"/>
      <c r="E331" s="318">
        <v>100000</v>
      </c>
      <c r="F331" s="212" t="s">
        <v>8431</v>
      </c>
      <c r="G331" s="55"/>
    </row>
    <row r="332" spans="1:7">
      <c r="A332" s="316">
        <v>330</v>
      </c>
      <c r="B332" s="232" t="s">
        <v>2401</v>
      </c>
      <c r="C332" s="51"/>
      <c r="D332" s="51"/>
      <c r="E332" s="318">
        <v>40000</v>
      </c>
      <c r="F332" s="212" t="s">
        <v>8431</v>
      </c>
      <c r="G332" s="55"/>
    </row>
    <row r="333" spans="1:7">
      <c r="A333" s="316">
        <v>331</v>
      </c>
      <c r="B333" s="232" t="s">
        <v>2401</v>
      </c>
      <c r="C333" s="51"/>
      <c r="D333" s="51"/>
      <c r="E333" s="318">
        <v>200000</v>
      </c>
      <c r="F333" s="212" t="s">
        <v>8432</v>
      </c>
      <c r="G333" s="55"/>
    </row>
    <row r="334" spans="1:7">
      <c r="A334" s="316">
        <v>332</v>
      </c>
      <c r="B334" s="232" t="s">
        <v>2401</v>
      </c>
      <c r="C334" s="51"/>
      <c r="D334" s="51"/>
      <c r="E334" s="318">
        <v>20000</v>
      </c>
      <c r="F334" s="212" t="s">
        <v>8432</v>
      </c>
      <c r="G334" s="55"/>
    </row>
    <row r="335" spans="1:7">
      <c r="A335" s="316">
        <v>333</v>
      </c>
      <c r="B335" s="232" t="s">
        <v>2401</v>
      </c>
      <c r="C335" s="51"/>
      <c r="D335" s="51"/>
      <c r="E335" s="318">
        <v>300000</v>
      </c>
      <c r="F335" s="212" t="s">
        <v>8432</v>
      </c>
      <c r="G335" s="59" t="s">
        <v>3568</v>
      </c>
    </row>
    <row r="336" spans="1:7">
      <c r="A336" s="316">
        <v>334</v>
      </c>
      <c r="B336" s="232" t="s">
        <v>2401</v>
      </c>
      <c r="C336" s="51"/>
      <c r="D336" s="51"/>
      <c r="E336" s="318">
        <v>90000</v>
      </c>
      <c r="F336" s="212" t="s">
        <v>8432</v>
      </c>
      <c r="G336" s="55"/>
    </row>
    <row r="337" spans="1:7">
      <c r="A337" s="316">
        <v>335</v>
      </c>
      <c r="B337" s="232" t="s">
        <v>2401</v>
      </c>
      <c r="C337" s="51"/>
      <c r="D337" s="51"/>
      <c r="E337" s="318">
        <v>72000</v>
      </c>
      <c r="F337" s="212" t="s">
        <v>8432</v>
      </c>
      <c r="G337" s="55"/>
    </row>
    <row r="338" spans="1:7">
      <c r="A338" s="316">
        <v>336</v>
      </c>
      <c r="B338" s="232" t="s">
        <v>743</v>
      </c>
      <c r="C338" s="51"/>
      <c r="D338" s="51"/>
      <c r="E338" s="318">
        <v>100000</v>
      </c>
      <c r="F338" s="212" t="s">
        <v>8433</v>
      </c>
      <c r="G338" s="55"/>
    </row>
    <row r="339" spans="1:7">
      <c r="A339" s="316">
        <v>337</v>
      </c>
      <c r="B339" s="232" t="s">
        <v>743</v>
      </c>
      <c r="C339" s="51"/>
      <c r="D339" s="51"/>
      <c r="E339" s="318">
        <v>50000</v>
      </c>
      <c r="F339" s="212" t="s">
        <v>8433</v>
      </c>
      <c r="G339" s="55"/>
    </row>
    <row r="340" spans="1:7">
      <c r="A340" s="316">
        <v>338</v>
      </c>
      <c r="B340" s="232" t="s">
        <v>743</v>
      </c>
      <c r="C340" s="51"/>
      <c r="D340" s="51"/>
      <c r="E340" s="318">
        <v>30000</v>
      </c>
      <c r="F340" s="212" t="s">
        <v>8433</v>
      </c>
      <c r="G340" s="55"/>
    </row>
    <row r="341" spans="1:7">
      <c r="A341" s="316">
        <v>339</v>
      </c>
      <c r="B341" s="232" t="s">
        <v>744</v>
      </c>
      <c r="C341" s="51"/>
      <c r="D341" s="51"/>
      <c r="E341" s="318">
        <v>30000</v>
      </c>
      <c r="F341" s="212" t="s">
        <v>8433</v>
      </c>
      <c r="G341" s="55"/>
    </row>
    <row r="342" spans="1:7">
      <c r="A342" s="316">
        <v>340</v>
      </c>
      <c r="B342" s="232" t="s">
        <v>744</v>
      </c>
      <c r="C342" s="51"/>
      <c r="D342" s="51"/>
      <c r="E342" s="318">
        <v>35000</v>
      </c>
      <c r="F342" s="212" t="s">
        <v>8524</v>
      </c>
      <c r="G342" s="55"/>
    </row>
    <row r="343" spans="1:7">
      <c r="A343" s="316">
        <v>341</v>
      </c>
      <c r="B343" s="232" t="s">
        <v>2402</v>
      </c>
      <c r="C343" s="51"/>
      <c r="D343" s="51"/>
      <c r="E343" s="318">
        <v>15000</v>
      </c>
      <c r="F343" s="212" t="s">
        <v>8434</v>
      </c>
      <c r="G343" s="55"/>
    </row>
    <row r="344" spans="1:7">
      <c r="A344" s="316">
        <v>342</v>
      </c>
      <c r="B344" s="232" t="s">
        <v>2403</v>
      </c>
      <c r="C344" s="51"/>
      <c r="D344" s="51"/>
      <c r="E344" s="318">
        <v>200000</v>
      </c>
      <c r="F344" s="212" t="s">
        <v>8434</v>
      </c>
      <c r="G344" s="55"/>
    </row>
    <row r="345" spans="1:7">
      <c r="A345" s="316">
        <v>343</v>
      </c>
      <c r="B345" s="232" t="s">
        <v>2403</v>
      </c>
      <c r="C345" s="51"/>
      <c r="D345" s="51"/>
      <c r="E345" s="318">
        <v>30000</v>
      </c>
      <c r="F345" s="212" t="s">
        <v>8434</v>
      </c>
      <c r="G345" s="55"/>
    </row>
    <row r="346" spans="1:7">
      <c r="A346" s="316">
        <v>344</v>
      </c>
      <c r="B346" s="232" t="s">
        <v>2406</v>
      </c>
      <c r="C346" s="51"/>
      <c r="D346" s="51"/>
      <c r="E346" s="318">
        <v>95000</v>
      </c>
      <c r="F346" s="212" t="s">
        <v>8434</v>
      </c>
      <c r="G346" s="55"/>
    </row>
    <row r="347" spans="1:7">
      <c r="A347" s="316">
        <v>345</v>
      </c>
      <c r="B347" s="232" t="s">
        <v>2406</v>
      </c>
      <c r="C347" s="51"/>
      <c r="D347" s="51"/>
      <c r="E347" s="318">
        <v>50000</v>
      </c>
      <c r="F347" s="212" t="s">
        <v>8525</v>
      </c>
      <c r="G347" s="55"/>
    </row>
    <row r="348" spans="1:7">
      <c r="A348" s="316">
        <v>346</v>
      </c>
      <c r="B348" s="232" t="s">
        <v>2406</v>
      </c>
      <c r="C348" s="51"/>
      <c r="D348" s="51"/>
      <c r="E348" s="318">
        <v>100000</v>
      </c>
      <c r="F348" s="212" t="s">
        <v>8525</v>
      </c>
      <c r="G348" s="55"/>
    </row>
    <row r="349" spans="1:7">
      <c r="A349" s="316">
        <v>347</v>
      </c>
      <c r="B349" s="232" t="s">
        <v>3175</v>
      </c>
      <c r="C349" s="51"/>
      <c r="D349" s="51"/>
      <c r="E349" s="318">
        <v>100000</v>
      </c>
      <c r="F349" s="212" t="s">
        <v>8525</v>
      </c>
      <c r="G349" s="55"/>
    </row>
    <row r="350" spans="1:7">
      <c r="A350" s="316">
        <v>348</v>
      </c>
      <c r="B350" s="232" t="s">
        <v>3175</v>
      </c>
      <c r="C350" s="51"/>
      <c r="D350" s="51"/>
      <c r="E350" s="318">
        <v>100000</v>
      </c>
      <c r="F350" s="212" t="s">
        <v>8435</v>
      </c>
      <c r="G350" s="55"/>
    </row>
    <row r="351" spans="1:7">
      <c r="A351" s="316">
        <v>349</v>
      </c>
      <c r="B351" s="232" t="s">
        <v>3175</v>
      </c>
      <c r="C351" s="51"/>
      <c r="D351" s="51"/>
      <c r="E351" s="318">
        <v>66000</v>
      </c>
      <c r="F351" s="212" t="s">
        <v>8435</v>
      </c>
      <c r="G351" s="55"/>
    </row>
    <row r="352" spans="1:7">
      <c r="A352" s="316">
        <v>350</v>
      </c>
      <c r="B352" s="232" t="s">
        <v>3516</v>
      </c>
      <c r="C352" s="51"/>
      <c r="D352" s="51"/>
      <c r="E352" s="318">
        <v>100000</v>
      </c>
      <c r="F352" s="212" t="s">
        <v>8435</v>
      </c>
      <c r="G352" s="55"/>
    </row>
    <row r="353" spans="1:7">
      <c r="A353" s="316">
        <v>351</v>
      </c>
      <c r="B353" s="232" t="s">
        <v>3516</v>
      </c>
      <c r="C353" s="51"/>
      <c r="D353" s="51"/>
      <c r="E353" s="318">
        <v>40000</v>
      </c>
      <c r="F353" s="212" t="s">
        <v>8435</v>
      </c>
      <c r="G353" s="55"/>
    </row>
    <row r="354" spans="1:7">
      <c r="A354" s="316">
        <v>352</v>
      </c>
      <c r="B354" s="232" t="s">
        <v>2407</v>
      </c>
      <c r="C354" s="51"/>
      <c r="D354" s="51"/>
      <c r="E354" s="318">
        <v>100000</v>
      </c>
      <c r="F354" s="212" t="s">
        <v>8526</v>
      </c>
      <c r="G354" s="55"/>
    </row>
    <row r="355" spans="1:7">
      <c r="A355" s="316">
        <v>353</v>
      </c>
      <c r="B355" s="232" t="s">
        <v>2407</v>
      </c>
      <c r="C355" s="51"/>
      <c r="D355" s="51"/>
      <c r="E355" s="318">
        <v>48000</v>
      </c>
      <c r="F355" s="212" t="s">
        <v>8526</v>
      </c>
      <c r="G355" s="55"/>
    </row>
    <row r="356" spans="1:7">
      <c r="A356" s="316">
        <v>354</v>
      </c>
      <c r="B356" s="232" t="s">
        <v>2407</v>
      </c>
      <c r="C356" s="51"/>
      <c r="D356" s="51"/>
      <c r="E356" s="318">
        <v>50000</v>
      </c>
      <c r="F356" s="212" t="s">
        <v>8526</v>
      </c>
      <c r="G356" s="55"/>
    </row>
    <row r="357" spans="1:7">
      <c r="A357" s="316">
        <v>355</v>
      </c>
      <c r="B357" s="232" t="s">
        <v>2412</v>
      </c>
      <c r="C357" s="51"/>
      <c r="D357" s="51"/>
      <c r="E357" s="318">
        <v>150000</v>
      </c>
      <c r="F357" s="212" t="s">
        <v>8528</v>
      </c>
      <c r="G357" s="55"/>
    </row>
    <row r="358" spans="1:7">
      <c r="A358" s="316">
        <v>356</v>
      </c>
      <c r="B358" s="232" t="s">
        <v>2412</v>
      </c>
      <c r="C358" s="51"/>
      <c r="D358" s="51"/>
      <c r="E358" s="318">
        <v>15000</v>
      </c>
      <c r="F358" s="212" t="s">
        <v>8528</v>
      </c>
      <c r="G358" s="55"/>
    </row>
    <row r="359" spans="1:7">
      <c r="A359" s="316">
        <v>357</v>
      </c>
      <c r="B359" s="232" t="s">
        <v>2412</v>
      </c>
      <c r="C359" s="51"/>
      <c r="D359" s="51"/>
      <c r="E359" s="318">
        <v>110000</v>
      </c>
      <c r="F359" s="212" t="s">
        <v>8595</v>
      </c>
      <c r="G359" s="55"/>
    </row>
    <row r="360" spans="1:7">
      <c r="A360" s="316">
        <v>358</v>
      </c>
      <c r="B360" s="232" t="s">
        <v>3515</v>
      </c>
      <c r="C360" s="51"/>
      <c r="D360" s="51"/>
      <c r="E360" s="318">
        <v>150000</v>
      </c>
      <c r="F360" s="212" t="s">
        <v>8595</v>
      </c>
      <c r="G360" s="55"/>
    </row>
    <row r="361" spans="1:7">
      <c r="A361" s="316">
        <v>359</v>
      </c>
      <c r="B361" s="232" t="s">
        <v>3515</v>
      </c>
      <c r="C361" s="51"/>
      <c r="D361" s="51"/>
      <c r="E361" s="318">
        <v>200000</v>
      </c>
      <c r="F361" s="212" t="s">
        <v>8595</v>
      </c>
      <c r="G361" s="55"/>
    </row>
    <row r="362" spans="1:7">
      <c r="A362" s="316">
        <v>360</v>
      </c>
      <c r="B362" s="232" t="s">
        <v>3515</v>
      </c>
      <c r="C362" s="51"/>
      <c r="D362" s="51"/>
      <c r="E362" s="318">
        <v>200000</v>
      </c>
      <c r="F362" s="212" t="s">
        <v>8595</v>
      </c>
      <c r="G362" s="55"/>
    </row>
    <row r="363" spans="1:7">
      <c r="A363" s="316">
        <v>361</v>
      </c>
      <c r="B363" s="232" t="s">
        <v>3515</v>
      </c>
      <c r="C363" s="51"/>
      <c r="D363" s="51"/>
      <c r="E363" s="318">
        <v>600000</v>
      </c>
      <c r="F363" s="212" t="s">
        <v>8595</v>
      </c>
      <c r="G363" s="59" t="s">
        <v>3568</v>
      </c>
    </row>
    <row r="364" spans="1:7">
      <c r="A364" s="316">
        <v>362</v>
      </c>
      <c r="B364" s="232" t="s">
        <v>3515</v>
      </c>
      <c r="C364" s="51"/>
      <c r="D364" s="51"/>
      <c r="E364" s="318">
        <v>200000</v>
      </c>
      <c r="F364" s="212" t="s">
        <v>8595</v>
      </c>
      <c r="G364" s="55"/>
    </row>
    <row r="365" spans="1:7">
      <c r="A365" s="316">
        <v>363</v>
      </c>
      <c r="B365" s="232" t="s">
        <v>2415</v>
      </c>
      <c r="C365" s="51"/>
      <c r="D365" s="51"/>
      <c r="E365" s="318">
        <v>200000</v>
      </c>
      <c r="F365" s="212" t="s">
        <v>8595</v>
      </c>
      <c r="G365" s="55"/>
    </row>
    <row r="366" spans="1:7">
      <c r="A366" s="316">
        <v>364</v>
      </c>
      <c r="B366" s="232" t="s">
        <v>2415</v>
      </c>
      <c r="C366" s="51"/>
      <c r="D366" s="51"/>
      <c r="E366" s="318">
        <v>200000</v>
      </c>
      <c r="F366" s="212" t="s">
        <v>8529</v>
      </c>
      <c r="G366" s="55"/>
    </row>
    <row r="367" spans="1:7">
      <c r="A367" s="316">
        <v>365</v>
      </c>
      <c r="B367" s="232" t="s">
        <v>2415</v>
      </c>
      <c r="C367" s="51"/>
      <c r="D367" s="51"/>
      <c r="E367" s="318">
        <v>200000</v>
      </c>
      <c r="F367" s="212" t="s">
        <v>8529</v>
      </c>
      <c r="G367" s="55"/>
    </row>
    <row r="368" spans="1:7">
      <c r="A368" s="316">
        <v>366</v>
      </c>
      <c r="B368" s="232" t="s">
        <v>2720</v>
      </c>
      <c r="C368" s="51"/>
      <c r="D368" s="51"/>
      <c r="E368" s="318">
        <v>36000</v>
      </c>
      <c r="F368" s="212" t="s">
        <v>8596</v>
      </c>
      <c r="G368" s="55"/>
    </row>
    <row r="369" spans="1:7">
      <c r="A369" s="316">
        <v>367</v>
      </c>
      <c r="B369" s="232" t="s">
        <v>746</v>
      </c>
      <c r="C369" s="51"/>
      <c r="D369" s="51"/>
      <c r="E369" s="318">
        <v>200000</v>
      </c>
      <c r="F369" s="212" t="s">
        <v>8596</v>
      </c>
      <c r="G369" s="55"/>
    </row>
    <row r="370" spans="1:7">
      <c r="A370" s="316">
        <v>368</v>
      </c>
      <c r="B370" s="232" t="s">
        <v>746</v>
      </c>
      <c r="C370" s="51"/>
      <c r="D370" s="51"/>
      <c r="E370" s="318">
        <v>45000</v>
      </c>
      <c r="F370" s="212" t="s">
        <v>8596</v>
      </c>
      <c r="G370" s="55"/>
    </row>
    <row r="371" spans="1:7">
      <c r="A371" s="316">
        <v>369</v>
      </c>
      <c r="B371" s="232" t="s">
        <v>826</v>
      </c>
      <c r="C371" s="51"/>
      <c r="D371" s="51"/>
      <c r="E371" s="318">
        <v>51000</v>
      </c>
      <c r="F371" s="212" t="s">
        <v>8436</v>
      </c>
      <c r="G371" s="55"/>
    </row>
    <row r="372" spans="1:7">
      <c r="A372" s="316">
        <v>370</v>
      </c>
      <c r="B372" s="232" t="s">
        <v>826</v>
      </c>
      <c r="C372" s="51"/>
      <c r="D372" s="51"/>
      <c r="E372" s="318">
        <v>10000</v>
      </c>
      <c r="F372" s="212" t="s">
        <v>8436</v>
      </c>
      <c r="G372" s="55"/>
    </row>
    <row r="373" spans="1:7">
      <c r="A373" s="316">
        <v>371</v>
      </c>
      <c r="B373" s="232" t="s">
        <v>826</v>
      </c>
      <c r="C373" s="51"/>
      <c r="D373" s="51"/>
      <c r="E373" s="318">
        <v>30000</v>
      </c>
      <c r="F373" s="212" t="s">
        <v>8436</v>
      </c>
      <c r="G373" s="55"/>
    </row>
    <row r="374" spans="1:7">
      <c r="A374" s="316">
        <v>372</v>
      </c>
      <c r="B374" s="232" t="s">
        <v>826</v>
      </c>
      <c r="C374" s="51"/>
      <c r="D374" s="51"/>
      <c r="E374" s="318">
        <v>5000</v>
      </c>
      <c r="F374" s="212" t="s">
        <v>8436</v>
      </c>
      <c r="G374" s="55"/>
    </row>
    <row r="375" spans="1:7">
      <c r="A375" s="316">
        <v>373</v>
      </c>
      <c r="B375" s="232" t="s">
        <v>826</v>
      </c>
      <c r="C375" s="51"/>
      <c r="D375" s="51"/>
      <c r="E375" s="318">
        <v>12000</v>
      </c>
      <c r="F375" s="212" t="s">
        <v>8436</v>
      </c>
      <c r="G375" s="55"/>
    </row>
    <row r="376" spans="1:7">
      <c r="A376" s="316">
        <v>374</v>
      </c>
      <c r="B376" s="232" t="s">
        <v>826</v>
      </c>
      <c r="C376" s="51"/>
      <c r="D376" s="51"/>
      <c r="E376" s="318">
        <v>10000</v>
      </c>
      <c r="F376" s="212" t="s">
        <v>8436</v>
      </c>
      <c r="G376" s="55"/>
    </row>
    <row r="377" spans="1:7">
      <c r="A377" s="316">
        <v>375</v>
      </c>
      <c r="B377" s="232" t="s">
        <v>826</v>
      </c>
      <c r="C377" s="51"/>
      <c r="D377" s="51"/>
      <c r="E377" s="318">
        <v>15000</v>
      </c>
      <c r="F377" s="212" t="s">
        <v>8531</v>
      </c>
      <c r="G377" s="55"/>
    </row>
    <row r="378" spans="1:7">
      <c r="A378" s="316">
        <v>376</v>
      </c>
      <c r="B378" s="232" t="s">
        <v>826</v>
      </c>
      <c r="C378" s="51"/>
      <c r="D378" s="51"/>
      <c r="E378" s="318">
        <v>24000</v>
      </c>
      <c r="F378" s="212" t="s">
        <v>8531</v>
      </c>
      <c r="G378" s="55"/>
    </row>
    <row r="379" spans="1:7">
      <c r="A379" s="316">
        <v>377</v>
      </c>
      <c r="B379" s="232" t="s">
        <v>826</v>
      </c>
      <c r="C379" s="51"/>
      <c r="D379" s="51"/>
      <c r="E379" s="318">
        <v>16000</v>
      </c>
      <c r="F379" s="212" t="s">
        <v>8531</v>
      </c>
      <c r="G379" s="55"/>
    </row>
    <row r="380" spans="1:7">
      <c r="A380" s="316">
        <v>378</v>
      </c>
      <c r="B380" s="232" t="s">
        <v>826</v>
      </c>
      <c r="C380" s="51"/>
      <c r="D380" s="51"/>
      <c r="E380" s="318">
        <v>4000</v>
      </c>
      <c r="F380" s="212" t="s">
        <v>8531</v>
      </c>
      <c r="G380" s="55"/>
    </row>
    <row r="381" spans="1:7">
      <c r="A381" s="316">
        <v>379</v>
      </c>
      <c r="B381" s="232" t="s">
        <v>3514</v>
      </c>
      <c r="C381" s="51"/>
      <c r="D381" s="51"/>
      <c r="E381" s="318">
        <v>15000</v>
      </c>
      <c r="F381" s="212" t="s">
        <v>8531</v>
      </c>
      <c r="G381" s="55"/>
    </row>
    <row r="382" spans="1:7">
      <c r="A382" s="316">
        <v>380</v>
      </c>
      <c r="B382" s="232" t="s">
        <v>2418</v>
      </c>
      <c r="C382" s="51"/>
      <c r="D382" s="51"/>
      <c r="E382" s="318">
        <v>8000</v>
      </c>
      <c r="F382" s="212" t="s">
        <v>8531</v>
      </c>
      <c r="G382" s="55"/>
    </row>
    <row r="383" spans="1:7">
      <c r="A383" s="316">
        <v>381</v>
      </c>
      <c r="B383" s="232" t="s">
        <v>747</v>
      </c>
      <c r="C383" s="51"/>
      <c r="D383" s="51"/>
      <c r="E383" s="318">
        <v>12500</v>
      </c>
      <c r="F383" s="212" t="s">
        <v>8437</v>
      </c>
      <c r="G383" s="55"/>
    </row>
    <row r="384" spans="1:7">
      <c r="A384" s="316">
        <v>382</v>
      </c>
      <c r="B384" s="232" t="s">
        <v>747</v>
      </c>
      <c r="C384" s="51"/>
      <c r="D384" s="51"/>
      <c r="E384" s="318">
        <v>90000</v>
      </c>
      <c r="F384" s="212" t="s">
        <v>8437</v>
      </c>
      <c r="G384" s="55"/>
    </row>
    <row r="385" spans="1:7">
      <c r="A385" s="316">
        <v>383</v>
      </c>
      <c r="B385" s="232" t="s">
        <v>748</v>
      </c>
      <c r="C385" s="51"/>
      <c r="D385" s="51"/>
      <c r="E385" s="318">
        <v>17500</v>
      </c>
      <c r="F385" s="212" t="s">
        <v>8437</v>
      </c>
      <c r="G385" s="55"/>
    </row>
    <row r="386" spans="1:7">
      <c r="A386" s="316">
        <v>384</v>
      </c>
      <c r="B386" s="232" t="s">
        <v>2420</v>
      </c>
      <c r="C386" s="51"/>
      <c r="D386" s="51"/>
      <c r="E386" s="318">
        <v>40000</v>
      </c>
      <c r="F386" s="212" t="s">
        <v>8437</v>
      </c>
      <c r="G386" s="55"/>
    </row>
    <row r="387" spans="1:7">
      <c r="A387" s="316">
        <v>385</v>
      </c>
      <c r="B387" s="232" t="s">
        <v>2420</v>
      </c>
      <c r="C387" s="51"/>
      <c r="D387" s="51"/>
      <c r="E387" s="318">
        <v>38000</v>
      </c>
      <c r="F387" s="212" t="s">
        <v>8532</v>
      </c>
      <c r="G387" s="55"/>
    </row>
    <row r="388" spans="1:7">
      <c r="A388" s="316">
        <v>386</v>
      </c>
      <c r="B388" s="232" t="s">
        <v>2420</v>
      </c>
      <c r="C388" s="51"/>
      <c r="D388" s="51"/>
      <c r="E388" s="318">
        <v>30000</v>
      </c>
      <c r="F388" s="212" t="s">
        <v>8532</v>
      </c>
      <c r="G388" s="55"/>
    </row>
    <row r="389" spans="1:7">
      <c r="A389" s="316">
        <v>387</v>
      </c>
      <c r="B389" s="232" t="s">
        <v>2420</v>
      </c>
      <c r="C389" s="51"/>
      <c r="D389" s="51"/>
      <c r="E389" s="318">
        <v>300000</v>
      </c>
      <c r="F389" s="212" t="s">
        <v>8532</v>
      </c>
      <c r="G389" s="59" t="s">
        <v>3568</v>
      </c>
    </row>
    <row r="390" spans="1:7">
      <c r="A390" s="316">
        <v>388</v>
      </c>
      <c r="B390" s="232" t="s">
        <v>2721</v>
      </c>
      <c r="C390" s="51"/>
      <c r="D390" s="51"/>
      <c r="E390" s="318">
        <v>600000</v>
      </c>
      <c r="F390" s="212" t="s">
        <v>8533</v>
      </c>
      <c r="G390" s="59" t="s">
        <v>3568</v>
      </c>
    </row>
    <row r="391" spans="1:7">
      <c r="A391" s="316">
        <v>389</v>
      </c>
      <c r="B391" s="232" t="s">
        <v>2721</v>
      </c>
      <c r="C391" s="51"/>
      <c r="D391" s="51"/>
      <c r="E391" s="318">
        <v>27000</v>
      </c>
      <c r="F391" s="212" t="s">
        <v>8533</v>
      </c>
      <c r="G391" s="55"/>
    </row>
    <row r="392" spans="1:7">
      <c r="A392" s="316">
        <v>390</v>
      </c>
      <c r="B392" s="232" t="s">
        <v>827</v>
      </c>
      <c r="C392" s="51"/>
      <c r="D392" s="51"/>
      <c r="E392" s="318">
        <v>4000</v>
      </c>
      <c r="F392" s="212" t="s">
        <v>8533</v>
      </c>
      <c r="G392" s="55"/>
    </row>
    <row r="393" spans="1:7">
      <c r="A393" s="316">
        <v>391</v>
      </c>
      <c r="B393" s="232" t="s">
        <v>827</v>
      </c>
      <c r="C393" s="51"/>
      <c r="D393" s="51"/>
      <c r="E393" s="318">
        <v>150000</v>
      </c>
      <c r="F393" s="212" t="s">
        <v>8533</v>
      </c>
      <c r="G393" s="55"/>
    </row>
    <row r="394" spans="1:7">
      <c r="A394" s="316">
        <v>392</v>
      </c>
      <c r="B394" s="232" t="s">
        <v>827</v>
      </c>
      <c r="C394" s="51"/>
      <c r="D394" s="51"/>
      <c r="E394" s="318">
        <v>100000</v>
      </c>
      <c r="F394" s="212" t="s">
        <v>8533</v>
      </c>
      <c r="G394" s="55"/>
    </row>
    <row r="395" spans="1:7">
      <c r="A395" s="316">
        <v>393</v>
      </c>
      <c r="B395" s="232" t="s">
        <v>827</v>
      </c>
      <c r="C395" s="51"/>
      <c r="D395" s="51"/>
      <c r="E395" s="318">
        <v>58000</v>
      </c>
      <c r="F395" s="212" t="s">
        <v>8533</v>
      </c>
      <c r="G395" s="55"/>
    </row>
    <row r="396" spans="1:7">
      <c r="A396" s="316">
        <v>394</v>
      </c>
      <c r="B396" s="232" t="s">
        <v>2421</v>
      </c>
      <c r="C396" s="51"/>
      <c r="D396" s="51"/>
      <c r="E396" s="318">
        <v>66000</v>
      </c>
      <c r="F396" s="212" t="s">
        <v>8438</v>
      </c>
      <c r="G396" s="55"/>
    </row>
    <row r="397" spans="1:7">
      <c r="A397" s="316">
        <v>395</v>
      </c>
      <c r="B397" s="232" t="s">
        <v>2421</v>
      </c>
      <c r="C397" s="51"/>
      <c r="D397" s="51"/>
      <c r="E397" s="318">
        <v>12000</v>
      </c>
      <c r="F397" s="212" t="s">
        <v>8438</v>
      </c>
      <c r="G397" s="55"/>
    </row>
    <row r="398" spans="1:7">
      <c r="A398" s="316">
        <v>396</v>
      </c>
      <c r="B398" s="232" t="s">
        <v>2421</v>
      </c>
      <c r="C398" s="51"/>
      <c r="D398" s="51"/>
      <c r="E398" s="318">
        <v>6000</v>
      </c>
      <c r="F398" s="212" t="s">
        <v>8438</v>
      </c>
      <c r="G398" s="55"/>
    </row>
    <row r="399" spans="1:7">
      <c r="A399" s="316">
        <v>397</v>
      </c>
      <c r="B399" s="232" t="s">
        <v>2421</v>
      </c>
      <c r="C399" s="51"/>
      <c r="D399" s="51"/>
      <c r="E399" s="318">
        <v>150000</v>
      </c>
      <c r="F399" s="212" t="s">
        <v>8438</v>
      </c>
      <c r="G399" s="55"/>
    </row>
    <row r="400" spans="1:7">
      <c r="A400" s="316">
        <v>398</v>
      </c>
      <c r="B400" s="232" t="s">
        <v>2422</v>
      </c>
      <c r="C400" s="51"/>
      <c r="D400" s="51"/>
      <c r="E400" s="318">
        <v>52000</v>
      </c>
      <c r="F400" s="212" t="s">
        <v>8438</v>
      </c>
      <c r="G400" s="55"/>
    </row>
    <row r="401" spans="1:7">
      <c r="A401" s="316">
        <v>399</v>
      </c>
      <c r="B401" s="232" t="s">
        <v>2422</v>
      </c>
      <c r="C401" s="51"/>
      <c r="D401" s="51"/>
      <c r="E401" s="318">
        <v>130000</v>
      </c>
      <c r="F401" s="212" t="s">
        <v>8438</v>
      </c>
      <c r="G401" s="55"/>
    </row>
    <row r="402" spans="1:7">
      <c r="A402" s="316">
        <v>400</v>
      </c>
      <c r="B402" s="232" t="s">
        <v>2422</v>
      </c>
      <c r="C402" s="51"/>
      <c r="D402" s="51"/>
      <c r="E402" s="318">
        <v>200000</v>
      </c>
      <c r="F402" s="212" t="s">
        <v>8439</v>
      </c>
      <c r="G402" s="55"/>
    </row>
    <row r="403" spans="1:7">
      <c r="A403" s="316">
        <v>401</v>
      </c>
      <c r="B403" s="232" t="s">
        <v>2422</v>
      </c>
      <c r="C403" s="51"/>
      <c r="D403" s="51"/>
      <c r="E403" s="318">
        <v>68000</v>
      </c>
      <c r="F403" s="212" t="s">
        <v>8439</v>
      </c>
      <c r="G403" s="55"/>
    </row>
    <row r="404" spans="1:7">
      <c r="A404" s="316">
        <v>402</v>
      </c>
      <c r="B404" s="232" t="s">
        <v>2422</v>
      </c>
      <c r="C404" s="51"/>
      <c r="D404" s="51"/>
      <c r="E404" s="318">
        <v>10000</v>
      </c>
      <c r="F404" s="212" t="s">
        <v>8439</v>
      </c>
      <c r="G404" s="55"/>
    </row>
    <row r="405" spans="1:7">
      <c r="A405" s="316">
        <v>403</v>
      </c>
      <c r="B405" s="232" t="s">
        <v>2422</v>
      </c>
      <c r="C405" s="51"/>
      <c r="D405" s="51"/>
      <c r="E405" s="318">
        <v>5000</v>
      </c>
      <c r="F405" s="212" t="s">
        <v>8439</v>
      </c>
      <c r="G405" s="55"/>
    </row>
    <row r="406" spans="1:7">
      <c r="A406" s="316">
        <v>404</v>
      </c>
      <c r="B406" s="232" t="s">
        <v>2422</v>
      </c>
      <c r="C406" s="51"/>
      <c r="D406" s="51"/>
      <c r="E406" s="318">
        <v>17000</v>
      </c>
      <c r="F406" s="212" t="s">
        <v>8534</v>
      </c>
      <c r="G406" s="55"/>
    </row>
    <row r="407" spans="1:7">
      <c r="A407" s="316">
        <v>405</v>
      </c>
      <c r="B407" s="232" t="s">
        <v>750</v>
      </c>
      <c r="C407" s="51"/>
      <c r="D407" s="51"/>
      <c r="E407" s="318">
        <v>50000</v>
      </c>
      <c r="F407" s="212" t="s">
        <v>8534</v>
      </c>
      <c r="G407" s="55"/>
    </row>
    <row r="408" spans="1:7">
      <c r="A408" s="316">
        <v>406</v>
      </c>
      <c r="B408" s="232" t="s">
        <v>750</v>
      </c>
      <c r="C408" s="51"/>
      <c r="D408" s="51"/>
      <c r="E408" s="318">
        <v>84000</v>
      </c>
      <c r="F408" s="212" t="s">
        <v>8534</v>
      </c>
      <c r="G408" s="55"/>
    </row>
    <row r="409" spans="1:7">
      <c r="A409" s="316">
        <v>407</v>
      </c>
      <c r="B409" s="232" t="s">
        <v>750</v>
      </c>
      <c r="C409" s="51"/>
      <c r="D409" s="51"/>
      <c r="E409" s="318">
        <v>3000</v>
      </c>
      <c r="F409" s="212" t="s">
        <v>8534</v>
      </c>
      <c r="G409" s="55"/>
    </row>
    <row r="410" spans="1:7">
      <c r="A410" s="316">
        <v>408</v>
      </c>
      <c r="B410" s="232" t="s">
        <v>750</v>
      </c>
      <c r="C410" s="51"/>
      <c r="D410" s="51"/>
      <c r="E410" s="318">
        <v>200000</v>
      </c>
      <c r="F410" s="212" t="s">
        <v>8534</v>
      </c>
      <c r="G410" s="55"/>
    </row>
    <row r="411" spans="1:7">
      <c r="A411" s="316">
        <v>409</v>
      </c>
      <c r="B411" s="232" t="s">
        <v>2423</v>
      </c>
      <c r="C411" s="51"/>
      <c r="D411" s="51"/>
      <c r="E411" s="318">
        <v>200000</v>
      </c>
      <c r="F411" s="212" t="s">
        <v>8534</v>
      </c>
      <c r="G411" s="55"/>
    </row>
    <row r="412" spans="1:7">
      <c r="A412" s="316">
        <v>410</v>
      </c>
      <c r="B412" s="232" t="s">
        <v>2423</v>
      </c>
      <c r="C412" s="51"/>
      <c r="D412" s="51"/>
      <c r="E412" s="318">
        <v>27000</v>
      </c>
      <c r="F412" s="212" t="s">
        <v>8440</v>
      </c>
      <c r="G412" s="55"/>
    </row>
    <row r="413" spans="1:7">
      <c r="A413" s="316">
        <v>411</v>
      </c>
      <c r="B413" s="232" t="s">
        <v>2423</v>
      </c>
      <c r="C413" s="51"/>
      <c r="D413" s="51"/>
      <c r="E413" s="318">
        <v>2000</v>
      </c>
      <c r="F413" s="212" t="s">
        <v>8440</v>
      </c>
      <c r="G413" s="55"/>
    </row>
    <row r="414" spans="1:7">
      <c r="A414" s="316">
        <v>412</v>
      </c>
      <c r="B414" s="232" t="s">
        <v>3329</v>
      </c>
      <c r="C414" s="51"/>
      <c r="D414" s="51"/>
      <c r="E414" s="318">
        <v>48000</v>
      </c>
      <c r="F414" s="212" t="s">
        <v>8440</v>
      </c>
      <c r="G414" s="55"/>
    </row>
    <row r="415" spans="1:7">
      <c r="A415" s="316">
        <v>413</v>
      </c>
      <c r="B415" s="232" t="s">
        <v>2424</v>
      </c>
      <c r="C415" s="51"/>
      <c r="D415" s="51"/>
      <c r="E415" s="318">
        <v>18000</v>
      </c>
      <c r="F415" s="212" t="s">
        <v>8440</v>
      </c>
      <c r="G415" s="55"/>
    </row>
    <row r="416" spans="1:7">
      <c r="A416" s="316">
        <v>414</v>
      </c>
      <c r="B416" s="232" t="s">
        <v>2426</v>
      </c>
      <c r="C416" s="51"/>
      <c r="D416" s="51"/>
      <c r="E416" s="318">
        <v>20000</v>
      </c>
      <c r="F416" s="212" t="s">
        <v>8441</v>
      </c>
      <c r="G416" s="55"/>
    </row>
    <row r="417" spans="1:7">
      <c r="A417" s="316">
        <v>415</v>
      </c>
      <c r="B417" s="232" t="s">
        <v>2426</v>
      </c>
      <c r="C417" s="51"/>
      <c r="D417" s="51"/>
      <c r="E417" s="318">
        <v>210000</v>
      </c>
      <c r="F417" s="212" t="s">
        <v>8441</v>
      </c>
      <c r="G417" s="55"/>
    </row>
    <row r="418" spans="1:7">
      <c r="A418" s="316">
        <v>416</v>
      </c>
      <c r="B418" s="232" t="s">
        <v>2426</v>
      </c>
      <c r="C418" s="51"/>
      <c r="D418" s="51"/>
      <c r="E418" s="318">
        <v>43000</v>
      </c>
      <c r="F418" s="212" t="s">
        <v>8441</v>
      </c>
      <c r="G418" s="55"/>
    </row>
    <row r="419" spans="1:7">
      <c r="A419" s="316">
        <v>417</v>
      </c>
      <c r="B419" s="232" t="s">
        <v>2426</v>
      </c>
      <c r="C419" s="51"/>
      <c r="D419" s="51"/>
      <c r="E419" s="318">
        <v>140000</v>
      </c>
      <c r="F419" s="212" t="s">
        <v>8535</v>
      </c>
      <c r="G419" s="55"/>
    </row>
    <row r="420" spans="1:7">
      <c r="A420" s="316">
        <v>418</v>
      </c>
      <c r="B420" s="232" t="s">
        <v>2426</v>
      </c>
      <c r="C420" s="51"/>
      <c r="D420" s="51"/>
      <c r="E420" s="318">
        <v>200000</v>
      </c>
      <c r="F420" s="212" t="s">
        <v>8535</v>
      </c>
      <c r="G420" s="55"/>
    </row>
    <row r="421" spans="1:7">
      <c r="A421" s="316">
        <v>419</v>
      </c>
      <c r="B421" s="232" t="s">
        <v>2427</v>
      </c>
      <c r="C421" s="51"/>
      <c r="D421" s="51"/>
      <c r="E421" s="318">
        <v>139000</v>
      </c>
      <c r="F421" s="212" t="s">
        <v>8442</v>
      </c>
      <c r="G421" s="55"/>
    </row>
    <row r="422" spans="1:7">
      <c r="A422" s="316">
        <v>420</v>
      </c>
      <c r="B422" s="232" t="s">
        <v>2427</v>
      </c>
      <c r="C422" s="51"/>
      <c r="D422" s="51"/>
      <c r="E422" s="318">
        <v>9000</v>
      </c>
      <c r="F422" s="212" t="s">
        <v>8442</v>
      </c>
      <c r="G422" s="55"/>
    </row>
    <row r="423" spans="1:7">
      <c r="A423" s="316">
        <v>421</v>
      </c>
      <c r="B423" s="232" t="s">
        <v>2428</v>
      </c>
      <c r="C423" s="51"/>
      <c r="D423" s="51"/>
      <c r="E423" s="318">
        <v>23500</v>
      </c>
      <c r="F423" s="212" t="s">
        <v>8442</v>
      </c>
      <c r="G423" s="55"/>
    </row>
    <row r="424" spans="1:7">
      <c r="A424" s="316">
        <v>422</v>
      </c>
      <c r="B424" s="232" t="s">
        <v>3423</v>
      </c>
      <c r="C424" s="51"/>
      <c r="D424" s="51"/>
      <c r="E424" s="318">
        <v>30000</v>
      </c>
      <c r="F424" s="212" t="s">
        <v>8536</v>
      </c>
      <c r="G424" s="55"/>
    </row>
    <row r="425" spans="1:7">
      <c r="A425" s="316">
        <v>423</v>
      </c>
      <c r="B425" s="232" t="s">
        <v>3423</v>
      </c>
      <c r="C425" s="51"/>
      <c r="D425" s="51"/>
      <c r="E425" s="318">
        <v>200000</v>
      </c>
      <c r="F425" s="212" t="s">
        <v>8536</v>
      </c>
      <c r="G425" s="55"/>
    </row>
    <row r="426" spans="1:7">
      <c r="A426" s="316">
        <v>424</v>
      </c>
      <c r="B426" s="232" t="s">
        <v>3423</v>
      </c>
      <c r="C426" s="51"/>
      <c r="D426" s="51"/>
      <c r="E426" s="318">
        <v>200000</v>
      </c>
      <c r="F426" s="212" t="s">
        <v>8536</v>
      </c>
      <c r="G426" s="55"/>
    </row>
    <row r="427" spans="1:7">
      <c r="A427" s="316">
        <v>425</v>
      </c>
      <c r="B427" s="232" t="s">
        <v>2429</v>
      </c>
      <c r="C427" s="51"/>
      <c r="D427" s="51"/>
      <c r="E427" s="318">
        <v>8000</v>
      </c>
      <c r="F427" s="212" t="s">
        <v>8536</v>
      </c>
      <c r="G427" s="55"/>
    </row>
    <row r="428" spans="1:7">
      <c r="A428" s="316">
        <v>426</v>
      </c>
      <c r="B428" s="232" t="s">
        <v>2429</v>
      </c>
      <c r="C428" s="51"/>
      <c r="D428" s="51"/>
      <c r="E428" s="318">
        <v>200000</v>
      </c>
      <c r="F428" s="212" t="s">
        <v>8537</v>
      </c>
      <c r="G428" s="55"/>
    </row>
    <row r="429" spans="1:7">
      <c r="A429" s="316">
        <v>427</v>
      </c>
      <c r="B429" s="232" t="s">
        <v>2429</v>
      </c>
      <c r="C429" s="51"/>
      <c r="D429" s="51"/>
      <c r="E429" s="318">
        <v>200000</v>
      </c>
      <c r="F429" s="212" t="s">
        <v>8537</v>
      </c>
      <c r="G429" s="55"/>
    </row>
    <row r="430" spans="1:7">
      <c r="A430" s="316">
        <v>428</v>
      </c>
      <c r="B430" s="232" t="s">
        <v>751</v>
      </c>
      <c r="C430" s="51"/>
      <c r="D430" s="51"/>
      <c r="E430" s="318">
        <v>4000</v>
      </c>
      <c r="F430" s="212" t="s">
        <v>8537</v>
      </c>
      <c r="G430" s="55"/>
    </row>
    <row r="431" spans="1:7">
      <c r="A431" s="316">
        <v>429</v>
      </c>
      <c r="B431" s="232" t="s">
        <v>751</v>
      </c>
      <c r="C431" s="51"/>
      <c r="D431" s="51"/>
      <c r="E431" s="318">
        <v>36000</v>
      </c>
      <c r="F431" s="212" t="s">
        <v>8537</v>
      </c>
      <c r="G431" s="55"/>
    </row>
    <row r="432" spans="1:7">
      <c r="A432" s="316">
        <v>430</v>
      </c>
      <c r="B432" s="232" t="s">
        <v>751</v>
      </c>
      <c r="C432" s="51"/>
      <c r="D432" s="51"/>
      <c r="E432" s="318">
        <v>20000</v>
      </c>
      <c r="F432" s="212" t="s">
        <v>8537</v>
      </c>
      <c r="G432" s="55"/>
    </row>
    <row r="433" spans="1:7">
      <c r="A433" s="316">
        <v>431</v>
      </c>
      <c r="B433" s="232" t="s">
        <v>751</v>
      </c>
      <c r="C433" s="51"/>
      <c r="D433" s="51"/>
      <c r="E433" s="318">
        <v>8000</v>
      </c>
      <c r="F433" s="212" t="s">
        <v>8538</v>
      </c>
      <c r="G433" s="55"/>
    </row>
    <row r="434" spans="1:7">
      <c r="A434" s="316">
        <v>432</v>
      </c>
      <c r="B434" s="232" t="s">
        <v>751</v>
      </c>
      <c r="C434" s="51"/>
      <c r="D434" s="51"/>
      <c r="E434" s="318">
        <v>100000</v>
      </c>
      <c r="F434" s="212" t="s">
        <v>8538</v>
      </c>
      <c r="G434" s="55"/>
    </row>
    <row r="435" spans="1:7">
      <c r="A435" s="316">
        <v>433</v>
      </c>
      <c r="B435" s="232" t="s">
        <v>2432</v>
      </c>
      <c r="C435" s="51"/>
      <c r="D435" s="51"/>
      <c r="E435" s="318">
        <v>24000</v>
      </c>
      <c r="F435" s="212" t="s">
        <v>8443</v>
      </c>
      <c r="G435" s="55"/>
    </row>
    <row r="436" spans="1:7">
      <c r="A436" s="316">
        <v>434</v>
      </c>
      <c r="B436" s="232" t="s">
        <v>3330</v>
      </c>
      <c r="C436" s="51"/>
      <c r="D436" s="51"/>
      <c r="E436" s="318">
        <v>15000</v>
      </c>
      <c r="F436" s="212" t="s">
        <v>8443</v>
      </c>
      <c r="G436" s="55"/>
    </row>
    <row r="437" spans="1:7">
      <c r="A437" s="316">
        <v>435</v>
      </c>
      <c r="B437" s="232" t="s">
        <v>3330</v>
      </c>
      <c r="C437" s="51"/>
      <c r="D437" s="51"/>
      <c r="E437" s="318">
        <v>100000</v>
      </c>
      <c r="F437" s="212" t="s">
        <v>8443</v>
      </c>
      <c r="G437" s="55"/>
    </row>
    <row r="438" spans="1:7">
      <c r="A438" s="316">
        <v>436</v>
      </c>
      <c r="B438" s="232" t="s">
        <v>2433</v>
      </c>
      <c r="C438" s="51"/>
      <c r="D438" s="51"/>
      <c r="E438" s="318">
        <v>48000</v>
      </c>
      <c r="F438" s="212" t="s">
        <v>8444</v>
      </c>
      <c r="G438" s="55"/>
    </row>
    <row r="439" spans="1:7">
      <c r="A439" s="316">
        <v>437</v>
      </c>
      <c r="B439" s="232" t="s">
        <v>2433</v>
      </c>
      <c r="C439" s="51"/>
      <c r="D439" s="51"/>
      <c r="E439" s="318">
        <v>100000</v>
      </c>
      <c r="F439" s="212" t="s">
        <v>8444</v>
      </c>
      <c r="G439" s="55"/>
    </row>
    <row r="440" spans="1:7">
      <c r="A440" s="316">
        <v>438</v>
      </c>
      <c r="B440" s="232" t="s">
        <v>2433</v>
      </c>
      <c r="C440" s="51"/>
      <c r="D440" s="51"/>
      <c r="E440" s="318">
        <v>24500</v>
      </c>
      <c r="F440" s="212" t="s">
        <v>8444</v>
      </c>
      <c r="G440" s="55"/>
    </row>
    <row r="441" spans="1:7">
      <c r="A441" s="316">
        <v>439</v>
      </c>
      <c r="B441" s="232" t="s">
        <v>2433</v>
      </c>
      <c r="C441" s="51"/>
      <c r="D441" s="51"/>
      <c r="E441" s="318">
        <v>90000</v>
      </c>
      <c r="F441" s="212" t="s">
        <v>8444</v>
      </c>
      <c r="G441" s="55"/>
    </row>
    <row r="442" spans="1:7">
      <c r="A442" s="316">
        <v>440</v>
      </c>
      <c r="B442" s="232" t="s">
        <v>753</v>
      </c>
      <c r="C442" s="51"/>
      <c r="D442" s="51"/>
      <c r="E442" s="318">
        <v>17500</v>
      </c>
      <c r="F442" s="212" t="s">
        <v>8444</v>
      </c>
      <c r="G442" s="55"/>
    </row>
    <row r="443" spans="1:7">
      <c r="A443" s="316">
        <v>441</v>
      </c>
      <c r="B443" s="232" t="s">
        <v>753</v>
      </c>
      <c r="C443" s="51"/>
      <c r="D443" s="51"/>
      <c r="E443" s="318">
        <v>45000</v>
      </c>
      <c r="F443" s="212" t="s">
        <v>8597</v>
      </c>
      <c r="G443" s="55"/>
    </row>
    <row r="444" spans="1:7">
      <c r="A444" s="316">
        <v>442</v>
      </c>
      <c r="B444" s="232" t="s">
        <v>2722</v>
      </c>
      <c r="C444" s="51"/>
      <c r="D444" s="51"/>
      <c r="E444" s="318">
        <v>30000</v>
      </c>
      <c r="F444" s="212" t="s">
        <v>8597</v>
      </c>
      <c r="G444" s="55"/>
    </row>
    <row r="445" spans="1:7">
      <c r="A445" s="316">
        <v>443</v>
      </c>
      <c r="B445" s="232" t="s">
        <v>2435</v>
      </c>
      <c r="C445" s="51"/>
      <c r="D445" s="51"/>
      <c r="E445" s="318">
        <v>30000</v>
      </c>
      <c r="F445" s="212" t="s">
        <v>8597</v>
      </c>
      <c r="G445" s="55"/>
    </row>
    <row r="446" spans="1:7">
      <c r="A446" s="316">
        <v>444</v>
      </c>
      <c r="B446" s="232" t="s">
        <v>2435</v>
      </c>
      <c r="C446" s="51"/>
      <c r="D446" s="51"/>
      <c r="E446" s="318">
        <v>200000</v>
      </c>
      <c r="F446" s="212" t="s">
        <v>8597</v>
      </c>
      <c r="G446" s="55"/>
    </row>
    <row r="447" spans="1:7">
      <c r="A447" s="316">
        <v>445</v>
      </c>
      <c r="B447" s="232" t="s">
        <v>2435</v>
      </c>
      <c r="C447" s="51"/>
      <c r="D447" s="51"/>
      <c r="E447" s="318">
        <v>100000</v>
      </c>
      <c r="F447" s="212" t="s">
        <v>8539</v>
      </c>
      <c r="G447" s="55"/>
    </row>
    <row r="448" spans="1:7">
      <c r="A448" s="316">
        <v>446</v>
      </c>
      <c r="B448" s="232" t="s">
        <v>2435</v>
      </c>
      <c r="C448" s="51"/>
      <c r="D448" s="51"/>
      <c r="E448" s="318">
        <v>320000</v>
      </c>
      <c r="F448" s="212" t="s">
        <v>8539</v>
      </c>
      <c r="G448" s="59" t="s">
        <v>3568</v>
      </c>
    </row>
    <row r="449" spans="1:7">
      <c r="A449" s="316">
        <v>447</v>
      </c>
      <c r="B449" s="232" t="s">
        <v>2436</v>
      </c>
      <c r="C449" s="51"/>
      <c r="D449" s="51"/>
      <c r="E449" s="318">
        <v>42000</v>
      </c>
      <c r="F449" s="212" t="s">
        <v>8539</v>
      </c>
      <c r="G449" s="55"/>
    </row>
    <row r="450" spans="1:7">
      <c r="A450" s="316">
        <v>448</v>
      </c>
      <c r="B450" s="232" t="s">
        <v>2436</v>
      </c>
      <c r="C450" s="51"/>
      <c r="D450" s="51"/>
      <c r="E450" s="318">
        <v>315000</v>
      </c>
      <c r="F450" s="212" t="s">
        <v>8445</v>
      </c>
      <c r="G450" s="59" t="s">
        <v>3568</v>
      </c>
    </row>
    <row r="451" spans="1:7">
      <c r="A451" s="316">
        <v>449</v>
      </c>
      <c r="B451" s="232" t="s">
        <v>836</v>
      </c>
      <c r="C451" s="51"/>
      <c r="D451" s="51"/>
      <c r="E451" s="318">
        <v>4000</v>
      </c>
      <c r="F451" s="212" t="s">
        <v>8445</v>
      </c>
      <c r="G451" s="55"/>
    </row>
    <row r="452" spans="1:7">
      <c r="A452" s="316">
        <v>450</v>
      </c>
      <c r="B452" s="232" t="s">
        <v>3513</v>
      </c>
      <c r="C452" s="51"/>
      <c r="D452" s="51"/>
      <c r="E452" s="318">
        <v>100000</v>
      </c>
      <c r="F452" s="212" t="s">
        <v>8445</v>
      </c>
      <c r="G452" s="55"/>
    </row>
    <row r="453" spans="1:7">
      <c r="A453" s="316">
        <v>451</v>
      </c>
      <c r="B453" s="232" t="s">
        <v>3513</v>
      </c>
      <c r="C453" s="51"/>
      <c r="D453" s="51"/>
      <c r="E453" s="318">
        <v>84000</v>
      </c>
      <c r="F453" s="212" t="s">
        <v>8445</v>
      </c>
      <c r="G453" s="55"/>
    </row>
    <row r="454" spans="1:7">
      <c r="A454" s="316">
        <v>452</v>
      </c>
      <c r="B454" s="232" t="s">
        <v>3513</v>
      </c>
      <c r="C454" s="51"/>
      <c r="D454" s="51"/>
      <c r="E454" s="318">
        <v>37000</v>
      </c>
      <c r="F454" s="212" t="s">
        <v>8540</v>
      </c>
      <c r="G454" s="55"/>
    </row>
    <row r="455" spans="1:7">
      <c r="A455" s="316">
        <v>453</v>
      </c>
      <c r="B455" s="232" t="s">
        <v>754</v>
      </c>
      <c r="C455" s="51"/>
      <c r="D455" s="51"/>
      <c r="E455" s="318">
        <v>100000</v>
      </c>
      <c r="F455" s="212" t="s">
        <v>8540</v>
      </c>
      <c r="G455" s="55"/>
    </row>
    <row r="456" spans="1:7">
      <c r="A456" s="316">
        <v>454</v>
      </c>
      <c r="B456" s="232" t="s">
        <v>754</v>
      </c>
      <c r="C456" s="51"/>
      <c r="D456" s="51"/>
      <c r="E456" s="318">
        <v>78000</v>
      </c>
      <c r="F456" s="212" t="s">
        <v>8540</v>
      </c>
      <c r="G456" s="55"/>
    </row>
    <row r="457" spans="1:7">
      <c r="A457" s="316">
        <v>455</v>
      </c>
      <c r="B457" s="232" t="s">
        <v>754</v>
      </c>
      <c r="C457" s="51"/>
      <c r="D457" s="51"/>
      <c r="E457" s="318">
        <v>100000</v>
      </c>
      <c r="F457" s="212" t="s">
        <v>8541</v>
      </c>
      <c r="G457" s="55"/>
    </row>
    <row r="458" spans="1:7">
      <c r="A458" s="316">
        <v>456</v>
      </c>
      <c r="B458" s="232" t="s">
        <v>2439</v>
      </c>
      <c r="C458" s="51"/>
      <c r="D458" s="51"/>
      <c r="E458" s="318">
        <v>68000</v>
      </c>
      <c r="F458" s="212" t="s">
        <v>8541</v>
      </c>
      <c r="G458" s="55"/>
    </row>
    <row r="459" spans="1:7">
      <c r="A459" s="316">
        <v>457</v>
      </c>
      <c r="B459" s="232" t="s">
        <v>2439</v>
      </c>
      <c r="C459" s="51"/>
      <c r="D459" s="51"/>
      <c r="E459" s="318">
        <v>7000</v>
      </c>
      <c r="F459" s="212" t="s">
        <v>8541</v>
      </c>
      <c r="G459" s="55"/>
    </row>
    <row r="460" spans="1:7">
      <c r="A460" s="316">
        <v>458</v>
      </c>
      <c r="B460" s="232" t="s">
        <v>2439</v>
      </c>
      <c r="C460" s="51"/>
      <c r="D460" s="51"/>
      <c r="E460" s="318">
        <v>100000</v>
      </c>
      <c r="F460" s="212" t="s">
        <v>8541</v>
      </c>
      <c r="G460" s="55"/>
    </row>
    <row r="461" spans="1:7">
      <c r="A461" s="316">
        <v>459</v>
      </c>
      <c r="B461" s="232" t="s">
        <v>2440</v>
      </c>
      <c r="C461" s="51"/>
      <c r="D461" s="51"/>
      <c r="E461" s="318">
        <v>84000</v>
      </c>
      <c r="F461" s="212" t="s">
        <v>8446</v>
      </c>
      <c r="G461" s="55"/>
    </row>
    <row r="462" spans="1:7">
      <c r="A462" s="316">
        <v>460</v>
      </c>
      <c r="B462" s="232" t="s">
        <v>755</v>
      </c>
      <c r="C462" s="51"/>
      <c r="D462" s="51"/>
      <c r="E462" s="318">
        <v>15000</v>
      </c>
      <c r="F462" s="212" t="s">
        <v>8446</v>
      </c>
      <c r="G462" s="55"/>
    </row>
    <row r="463" spans="1:7">
      <c r="A463" s="316">
        <v>461</v>
      </c>
      <c r="B463" s="232" t="s">
        <v>2443</v>
      </c>
      <c r="C463" s="51"/>
      <c r="D463" s="51"/>
      <c r="E463" s="318">
        <v>39500</v>
      </c>
      <c r="F463" s="212" t="s">
        <v>8446</v>
      </c>
      <c r="G463" s="55"/>
    </row>
    <row r="464" spans="1:7">
      <c r="A464" s="316">
        <v>462</v>
      </c>
      <c r="B464" s="232" t="s">
        <v>2443</v>
      </c>
      <c r="C464" s="51"/>
      <c r="D464" s="51"/>
      <c r="E464" s="318">
        <v>58000</v>
      </c>
      <c r="F464" s="212" t="s">
        <v>8542</v>
      </c>
      <c r="G464" s="55"/>
    </row>
    <row r="465" spans="1:7">
      <c r="A465" s="316">
        <v>463</v>
      </c>
      <c r="B465" s="232" t="s">
        <v>2443</v>
      </c>
      <c r="C465" s="51"/>
      <c r="D465" s="51"/>
      <c r="E465" s="318">
        <v>100000</v>
      </c>
      <c r="F465" s="212" t="s">
        <v>8542</v>
      </c>
      <c r="G465" s="55"/>
    </row>
    <row r="466" spans="1:7">
      <c r="A466" s="316">
        <v>464</v>
      </c>
      <c r="B466" s="232" t="s">
        <v>2443</v>
      </c>
      <c r="C466" s="51"/>
      <c r="D466" s="51"/>
      <c r="E466" s="318">
        <v>20000</v>
      </c>
      <c r="F466" s="212" t="s">
        <v>8542</v>
      </c>
      <c r="G466" s="55"/>
    </row>
    <row r="467" spans="1:7">
      <c r="A467" s="316">
        <v>465</v>
      </c>
      <c r="B467" s="232" t="s">
        <v>2443</v>
      </c>
      <c r="C467" s="51"/>
      <c r="D467" s="51"/>
      <c r="E467" s="318">
        <v>150000</v>
      </c>
      <c r="F467" s="212" t="s">
        <v>8447</v>
      </c>
      <c r="G467" s="55"/>
    </row>
    <row r="468" spans="1:7">
      <c r="A468" s="316">
        <v>466</v>
      </c>
      <c r="B468" s="232" t="s">
        <v>2444</v>
      </c>
      <c r="C468" s="51"/>
      <c r="D468" s="51"/>
      <c r="E468" s="318">
        <v>25000</v>
      </c>
      <c r="F468" s="212" t="s">
        <v>8449</v>
      </c>
      <c r="G468" s="55"/>
    </row>
    <row r="469" spans="1:7">
      <c r="A469" s="316">
        <v>467</v>
      </c>
      <c r="B469" s="232" t="s">
        <v>2444</v>
      </c>
      <c r="C469" s="51"/>
      <c r="D469" s="51"/>
      <c r="E469" s="318">
        <v>210000</v>
      </c>
      <c r="F469" s="212" t="s">
        <v>8449</v>
      </c>
      <c r="G469" s="55"/>
    </row>
    <row r="470" spans="1:7">
      <c r="A470" s="316">
        <v>468</v>
      </c>
      <c r="B470" s="232" t="s">
        <v>2444</v>
      </c>
      <c r="C470" s="51"/>
      <c r="D470" s="51"/>
      <c r="E470" s="318">
        <v>150000</v>
      </c>
      <c r="F470" s="212" t="s">
        <v>8449</v>
      </c>
      <c r="G470" s="55"/>
    </row>
    <row r="471" spans="1:7">
      <c r="A471" s="316">
        <v>469</v>
      </c>
      <c r="B471" s="232" t="s">
        <v>2445</v>
      </c>
      <c r="C471" s="51"/>
      <c r="D471" s="51"/>
      <c r="E471" s="318">
        <v>101000</v>
      </c>
      <c r="F471" s="212" t="s">
        <v>8449</v>
      </c>
      <c r="G471" s="55"/>
    </row>
    <row r="472" spans="1:7">
      <c r="A472" s="316">
        <v>470</v>
      </c>
      <c r="B472" s="232" t="s">
        <v>2445</v>
      </c>
      <c r="C472" s="51"/>
      <c r="D472" s="51"/>
      <c r="E472" s="318">
        <v>104000</v>
      </c>
      <c r="F472" s="212" t="s">
        <v>8449</v>
      </c>
      <c r="G472" s="55"/>
    </row>
    <row r="473" spans="1:7">
      <c r="A473" s="316">
        <v>471</v>
      </c>
      <c r="B473" s="232" t="s">
        <v>2446</v>
      </c>
      <c r="C473" s="51"/>
      <c r="D473" s="51"/>
      <c r="E473" s="318">
        <v>218000</v>
      </c>
      <c r="F473" s="212" t="s">
        <v>8450</v>
      </c>
      <c r="G473" s="55"/>
    </row>
    <row r="474" spans="1:7">
      <c r="A474" s="316">
        <v>472</v>
      </c>
      <c r="B474" s="232" t="s">
        <v>2446</v>
      </c>
      <c r="C474" s="51"/>
      <c r="D474" s="51"/>
      <c r="E474" s="318">
        <v>129000</v>
      </c>
      <c r="F474" s="212" t="s">
        <v>8450</v>
      </c>
      <c r="G474" s="55"/>
    </row>
    <row r="475" spans="1:7">
      <c r="A475" s="316">
        <v>473</v>
      </c>
      <c r="B475" s="232" t="s">
        <v>828</v>
      </c>
      <c r="C475" s="51"/>
      <c r="D475" s="51"/>
      <c r="E475" s="318">
        <v>14000</v>
      </c>
      <c r="F475" s="212" t="s">
        <v>8450</v>
      </c>
      <c r="G475" s="55"/>
    </row>
    <row r="476" spans="1:7">
      <c r="A476" s="316">
        <v>474</v>
      </c>
      <c r="B476" s="232" t="s">
        <v>828</v>
      </c>
      <c r="C476" s="51"/>
      <c r="D476" s="51"/>
      <c r="E476" s="318">
        <v>218000</v>
      </c>
      <c r="F476" s="212" t="s">
        <v>8450</v>
      </c>
      <c r="G476" s="55"/>
    </row>
    <row r="477" spans="1:7">
      <c r="A477" s="316">
        <v>475</v>
      </c>
      <c r="B477" s="232" t="s">
        <v>828</v>
      </c>
      <c r="C477" s="51"/>
      <c r="D477" s="51"/>
      <c r="E477" s="318">
        <v>218000</v>
      </c>
      <c r="F477" s="212" t="s">
        <v>8450</v>
      </c>
      <c r="G477" s="55"/>
    </row>
    <row r="478" spans="1:7">
      <c r="A478" s="316">
        <v>476</v>
      </c>
      <c r="B478" s="232" t="s">
        <v>2448</v>
      </c>
      <c r="C478" s="51"/>
      <c r="D478" s="51"/>
      <c r="E478" s="318">
        <v>12000</v>
      </c>
      <c r="F478" s="212" t="s">
        <v>8543</v>
      </c>
      <c r="G478" s="55"/>
    </row>
    <row r="479" spans="1:7">
      <c r="A479" s="316">
        <v>477</v>
      </c>
      <c r="B479" s="232" t="s">
        <v>2448</v>
      </c>
      <c r="C479" s="51"/>
      <c r="D479" s="51"/>
      <c r="E479" s="318">
        <v>4000</v>
      </c>
      <c r="F479" s="212" t="s">
        <v>8543</v>
      </c>
      <c r="G479" s="55"/>
    </row>
    <row r="480" spans="1:7">
      <c r="A480" s="316">
        <v>478</v>
      </c>
      <c r="B480" s="232" t="s">
        <v>2448</v>
      </c>
      <c r="C480" s="51"/>
      <c r="D480" s="51"/>
      <c r="E480" s="318">
        <v>4000</v>
      </c>
      <c r="F480" s="212" t="s">
        <v>8543</v>
      </c>
      <c r="G480" s="55"/>
    </row>
    <row r="481" spans="1:7">
      <c r="A481" s="316">
        <v>479</v>
      </c>
      <c r="B481" s="232" t="s">
        <v>2448</v>
      </c>
      <c r="C481" s="51"/>
      <c r="D481" s="51"/>
      <c r="E481" s="318">
        <v>200000</v>
      </c>
      <c r="F481" s="212" t="s">
        <v>8543</v>
      </c>
      <c r="G481" s="55"/>
    </row>
    <row r="482" spans="1:7">
      <c r="A482" s="316">
        <v>480</v>
      </c>
      <c r="B482" s="232" t="s">
        <v>2449</v>
      </c>
      <c r="C482" s="51"/>
      <c r="D482" s="51"/>
      <c r="E482" s="318">
        <v>36000</v>
      </c>
      <c r="F482" s="212" t="s">
        <v>8598</v>
      </c>
      <c r="G482" s="55"/>
    </row>
    <row r="483" spans="1:7">
      <c r="A483" s="316">
        <v>481</v>
      </c>
      <c r="B483" s="232" t="s">
        <v>2449</v>
      </c>
      <c r="C483" s="51"/>
      <c r="D483" s="51"/>
      <c r="E483" s="318">
        <v>200000</v>
      </c>
      <c r="F483" s="212" t="s">
        <v>8598</v>
      </c>
      <c r="G483" s="55"/>
    </row>
    <row r="484" spans="1:7">
      <c r="A484" s="316">
        <v>482</v>
      </c>
      <c r="B484" s="232" t="s">
        <v>3332</v>
      </c>
      <c r="C484" s="51"/>
      <c r="D484" s="51"/>
      <c r="E484" s="318">
        <v>100000</v>
      </c>
      <c r="F484" s="212" t="s">
        <v>8598</v>
      </c>
      <c r="G484" s="55"/>
    </row>
    <row r="485" spans="1:7">
      <c r="A485" s="316">
        <v>483</v>
      </c>
      <c r="B485" s="232" t="s">
        <v>3332</v>
      </c>
      <c r="C485" s="51"/>
      <c r="D485" s="51"/>
      <c r="E485" s="318">
        <v>245000</v>
      </c>
      <c r="F485" s="212" t="s">
        <v>8598</v>
      </c>
      <c r="G485" s="55"/>
    </row>
    <row r="486" spans="1:7">
      <c r="A486" s="316">
        <v>484</v>
      </c>
      <c r="B486" s="232" t="s">
        <v>3512</v>
      </c>
      <c r="C486" s="51"/>
      <c r="D486" s="51"/>
      <c r="E486" s="318">
        <v>6000</v>
      </c>
      <c r="F486" s="212" t="s">
        <v>8544</v>
      </c>
      <c r="G486" s="55"/>
    </row>
    <row r="487" spans="1:7">
      <c r="A487" s="316">
        <v>485</v>
      </c>
      <c r="B487" s="232" t="s">
        <v>756</v>
      </c>
      <c r="C487" s="51"/>
      <c r="D487" s="51"/>
      <c r="E487" s="318">
        <v>2000</v>
      </c>
      <c r="F487" s="212" t="s">
        <v>8544</v>
      </c>
      <c r="G487" s="55"/>
    </row>
    <row r="488" spans="1:7">
      <c r="A488" s="316">
        <v>486</v>
      </c>
      <c r="B488" s="232" t="s">
        <v>829</v>
      </c>
      <c r="C488" s="51"/>
      <c r="D488" s="51"/>
      <c r="E488" s="318">
        <v>12000</v>
      </c>
      <c r="F488" s="212" t="s">
        <v>8451</v>
      </c>
      <c r="G488" s="55"/>
    </row>
    <row r="489" spans="1:7">
      <c r="A489" s="316">
        <v>487</v>
      </c>
      <c r="B489" s="232" t="s">
        <v>829</v>
      </c>
      <c r="C489" s="51"/>
      <c r="D489" s="51"/>
      <c r="E489" s="318">
        <v>3000</v>
      </c>
      <c r="F489" s="212" t="s">
        <v>8451</v>
      </c>
      <c r="G489" s="55"/>
    </row>
    <row r="490" spans="1:7">
      <c r="A490" s="316">
        <v>488</v>
      </c>
      <c r="B490" s="232" t="s">
        <v>3511</v>
      </c>
      <c r="C490" s="51"/>
      <c r="D490" s="51"/>
      <c r="E490" s="318">
        <v>15000</v>
      </c>
      <c r="F490" s="212" t="s">
        <v>8451</v>
      </c>
      <c r="G490" s="55"/>
    </row>
    <row r="491" spans="1:7">
      <c r="A491" s="316">
        <v>489</v>
      </c>
      <c r="B491" s="232" t="s">
        <v>2451</v>
      </c>
      <c r="C491" s="51"/>
      <c r="D491" s="51"/>
      <c r="E491" s="318">
        <v>111500</v>
      </c>
      <c r="F491" s="212" t="s">
        <v>8452</v>
      </c>
      <c r="G491" s="55"/>
    </row>
    <row r="492" spans="1:7">
      <c r="A492" s="316">
        <v>490</v>
      </c>
      <c r="B492" s="232" t="s">
        <v>757</v>
      </c>
      <c r="C492" s="51"/>
      <c r="D492" s="51"/>
      <c r="E492" s="318">
        <v>17500</v>
      </c>
      <c r="F492" s="212" t="s">
        <v>8452</v>
      </c>
      <c r="G492" s="55"/>
    </row>
    <row r="493" spans="1:7">
      <c r="A493" s="316">
        <v>491</v>
      </c>
      <c r="B493" s="232" t="s">
        <v>758</v>
      </c>
      <c r="C493" s="51"/>
      <c r="D493" s="51"/>
      <c r="E493" s="318">
        <v>37000</v>
      </c>
      <c r="F493" s="212" t="s">
        <v>8545</v>
      </c>
      <c r="G493" s="55"/>
    </row>
    <row r="494" spans="1:7">
      <c r="A494" s="316">
        <v>492</v>
      </c>
      <c r="B494" s="232" t="s">
        <v>758</v>
      </c>
      <c r="C494" s="51"/>
      <c r="D494" s="51"/>
      <c r="E494" s="318">
        <v>2000</v>
      </c>
      <c r="F494" s="212" t="s">
        <v>8545</v>
      </c>
      <c r="G494" s="55"/>
    </row>
    <row r="495" spans="1:7">
      <c r="A495" s="316">
        <v>493</v>
      </c>
      <c r="B495" s="232" t="s">
        <v>759</v>
      </c>
      <c r="C495" s="51"/>
      <c r="D495" s="51"/>
      <c r="E495" s="318">
        <v>32000</v>
      </c>
      <c r="F495" s="212" t="s">
        <v>8545</v>
      </c>
      <c r="G495" s="55"/>
    </row>
    <row r="496" spans="1:7">
      <c r="A496" s="316">
        <v>494</v>
      </c>
      <c r="B496" s="232" t="s">
        <v>2452</v>
      </c>
      <c r="C496" s="51"/>
      <c r="D496" s="51"/>
      <c r="E496" s="318">
        <v>300000</v>
      </c>
      <c r="F496" s="212" t="s">
        <v>8545</v>
      </c>
      <c r="G496" s="59" t="s">
        <v>3568</v>
      </c>
    </row>
    <row r="497" spans="1:7">
      <c r="A497" s="316">
        <v>495</v>
      </c>
      <c r="B497" s="232" t="s">
        <v>2452</v>
      </c>
      <c r="C497" s="51"/>
      <c r="D497" s="51"/>
      <c r="E497" s="318">
        <v>30000</v>
      </c>
      <c r="F497" s="212" t="s">
        <v>8545</v>
      </c>
      <c r="G497" s="55"/>
    </row>
    <row r="498" spans="1:7">
      <c r="A498" s="316">
        <v>496</v>
      </c>
      <c r="B498" s="232" t="s">
        <v>2452</v>
      </c>
      <c r="C498" s="51"/>
      <c r="D498" s="51"/>
      <c r="E498" s="318">
        <v>39000</v>
      </c>
      <c r="F498" s="212" t="s">
        <v>8546</v>
      </c>
      <c r="G498" s="55"/>
    </row>
    <row r="499" spans="1:7">
      <c r="A499" s="316">
        <v>497</v>
      </c>
      <c r="B499" s="232" t="s">
        <v>3510</v>
      </c>
      <c r="C499" s="51"/>
      <c r="D499" s="51"/>
      <c r="E499" s="318">
        <v>4000</v>
      </c>
      <c r="F499" s="212" t="s">
        <v>8546</v>
      </c>
      <c r="G499" s="55"/>
    </row>
    <row r="500" spans="1:7">
      <c r="A500" s="316">
        <v>498</v>
      </c>
      <c r="B500" s="232" t="s">
        <v>3509</v>
      </c>
      <c r="C500" s="51"/>
      <c r="D500" s="51"/>
      <c r="E500" s="318">
        <v>44000</v>
      </c>
      <c r="F500" s="212" t="s">
        <v>8546</v>
      </c>
      <c r="G500" s="55"/>
    </row>
    <row r="501" spans="1:7">
      <c r="A501" s="316">
        <v>499</v>
      </c>
      <c r="B501" s="232" t="s">
        <v>3509</v>
      </c>
      <c r="C501" s="51"/>
      <c r="D501" s="51"/>
      <c r="E501" s="318">
        <v>4000</v>
      </c>
      <c r="F501" s="212" t="s">
        <v>8546</v>
      </c>
      <c r="G501" s="55"/>
    </row>
    <row r="502" spans="1:7">
      <c r="A502" s="316">
        <v>500</v>
      </c>
      <c r="B502" s="232" t="s">
        <v>2454</v>
      </c>
      <c r="C502" s="51"/>
      <c r="D502" s="51"/>
      <c r="E502" s="318">
        <v>420000</v>
      </c>
      <c r="F502" s="212" t="s">
        <v>8453</v>
      </c>
      <c r="G502" s="59" t="s">
        <v>3568</v>
      </c>
    </row>
    <row r="503" spans="1:7">
      <c r="A503" s="316">
        <v>501</v>
      </c>
      <c r="B503" s="232" t="s">
        <v>2454</v>
      </c>
      <c r="C503" s="51"/>
      <c r="D503" s="51"/>
      <c r="E503" s="318">
        <v>1240000</v>
      </c>
      <c r="F503" s="212" t="s">
        <v>8453</v>
      </c>
      <c r="G503" s="59" t="s">
        <v>3568</v>
      </c>
    </row>
    <row r="504" spans="1:7">
      <c r="A504" s="316">
        <v>502</v>
      </c>
      <c r="B504" s="232" t="s">
        <v>855</v>
      </c>
      <c r="C504" s="51"/>
      <c r="D504" s="51"/>
      <c r="E504" s="318">
        <v>81000</v>
      </c>
      <c r="F504" s="212" t="s">
        <v>8453</v>
      </c>
      <c r="G504" s="55"/>
    </row>
    <row r="505" spans="1:7">
      <c r="A505" s="316">
        <v>503</v>
      </c>
      <c r="B505" s="232" t="s">
        <v>3508</v>
      </c>
      <c r="C505" s="51"/>
      <c r="D505" s="51"/>
      <c r="E505" s="318">
        <v>30000</v>
      </c>
      <c r="F505" s="212" t="s">
        <v>8453</v>
      </c>
      <c r="G505" s="55"/>
    </row>
    <row r="506" spans="1:7">
      <c r="A506" s="316">
        <v>504</v>
      </c>
      <c r="B506" s="232" t="s">
        <v>2455</v>
      </c>
      <c r="C506" s="51"/>
      <c r="D506" s="51"/>
      <c r="E506" s="318">
        <v>50000</v>
      </c>
      <c r="F506" s="212" t="s">
        <v>8453</v>
      </c>
      <c r="G506" s="55"/>
    </row>
    <row r="507" spans="1:7">
      <c r="A507" s="316">
        <v>505</v>
      </c>
      <c r="B507" s="232" t="s">
        <v>760</v>
      </c>
      <c r="C507" s="51"/>
      <c r="D507" s="51"/>
      <c r="E507" s="318">
        <v>78000</v>
      </c>
      <c r="F507" s="212" t="s">
        <v>8454</v>
      </c>
      <c r="G507" s="55"/>
    </row>
    <row r="508" spans="1:7">
      <c r="A508" s="316">
        <v>506</v>
      </c>
      <c r="B508" s="232" t="s">
        <v>3507</v>
      </c>
      <c r="C508" s="51"/>
      <c r="D508" s="51"/>
      <c r="E508" s="318">
        <v>68000</v>
      </c>
      <c r="F508" s="212" t="s">
        <v>8454</v>
      </c>
      <c r="G508" s="55"/>
    </row>
    <row r="509" spans="1:7">
      <c r="A509" s="316">
        <v>507</v>
      </c>
      <c r="B509" s="232" t="s">
        <v>3507</v>
      </c>
      <c r="C509" s="51"/>
      <c r="D509" s="51"/>
      <c r="E509" s="318">
        <v>77000</v>
      </c>
      <c r="F509" s="212" t="s">
        <v>8454</v>
      </c>
      <c r="G509" s="55"/>
    </row>
    <row r="510" spans="1:7">
      <c r="A510" s="316">
        <v>508</v>
      </c>
      <c r="B510" s="232" t="s">
        <v>3507</v>
      </c>
      <c r="C510" s="51"/>
      <c r="D510" s="51"/>
      <c r="E510" s="318">
        <v>15000</v>
      </c>
      <c r="F510" s="212" t="s">
        <v>8454</v>
      </c>
      <c r="G510" s="55"/>
    </row>
    <row r="511" spans="1:7">
      <c r="A511" s="316">
        <v>509</v>
      </c>
      <c r="B511" s="232" t="s">
        <v>2723</v>
      </c>
      <c r="C511" s="51"/>
      <c r="D511" s="51"/>
      <c r="E511" s="318">
        <v>39500</v>
      </c>
      <c r="F511" s="212" t="s">
        <v>8455</v>
      </c>
      <c r="G511" s="55"/>
    </row>
    <row r="512" spans="1:7">
      <c r="A512" s="316">
        <v>510</v>
      </c>
      <c r="B512" s="232" t="s">
        <v>2458</v>
      </c>
      <c r="C512" s="51"/>
      <c r="D512" s="51"/>
      <c r="E512" s="318">
        <v>200000</v>
      </c>
      <c r="F512" s="212" t="s">
        <v>8455</v>
      </c>
      <c r="G512" s="55"/>
    </row>
    <row r="513" spans="1:7">
      <c r="A513" s="316">
        <v>511</v>
      </c>
      <c r="B513" s="232" t="s">
        <v>2458</v>
      </c>
      <c r="C513" s="51"/>
      <c r="D513" s="51"/>
      <c r="E513" s="318">
        <v>190000</v>
      </c>
      <c r="F513" s="212" t="s">
        <v>8455</v>
      </c>
      <c r="G513" s="55"/>
    </row>
    <row r="514" spans="1:7">
      <c r="A514" s="316">
        <v>512</v>
      </c>
      <c r="B514" s="232" t="s">
        <v>2459</v>
      </c>
      <c r="C514" s="51"/>
      <c r="D514" s="51"/>
      <c r="E514" s="318">
        <v>15000</v>
      </c>
      <c r="F514" s="212" t="s">
        <v>8456</v>
      </c>
      <c r="G514" s="55"/>
    </row>
    <row r="515" spans="1:7">
      <c r="A515" s="316">
        <v>513</v>
      </c>
      <c r="B515" s="232" t="s">
        <v>2460</v>
      </c>
      <c r="C515" s="51"/>
      <c r="D515" s="51"/>
      <c r="E515" s="318">
        <v>32000</v>
      </c>
      <c r="F515" s="212" t="s">
        <v>8456</v>
      </c>
      <c r="G515" s="55"/>
    </row>
    <row r="516" spans="1:7">
      <c r="A516" s="316">
        <v>514</v>
      </c>
      <c r="B516" s="232" t="s">
        <v>2462</v>
      </c>
      <c r="C516" s="51"/>
      <c r="D516" s="51"/>
      <c r="E516" s="318">
        <v>93000</v>
      </c>
      <c r="F516" s="212" t="s">
        <v>8456</v>
      </c>
      <c r="G516" s="55"/>
    </row>
    <row r="517" spans="1:7">
      <c r="A517" s="316">
        <v>515</v>
      </c>
      <c r="B517" s="232" t="s">
        <v>2462</v>
      </c>
      <c r="C517" s="51"/>
      <c r="D517" s="51"/>
      <c r="E517" s="318">
        <v>3000</v>
      </c>
      <c r="F517" s="212" t="s">
        <v>8457</v>
      </c>
      <c r="G517" s="55"/>
    </row>
    <row r="518" spans="1:7">
      <c r="A518" s="316">
        <v>516</v>
      </c>
      <c r="B518" s="232" t="s">
        <v>2462</v>
      </c>
      <c r="C518" s="51"/>
      <c r="D518" s="51"/>
      <c r="E518" s="318">
        <v>210000</v>
      </c>
      <c r="F518" s="212" t="s">
        <v>8457</v>
      </c>
      <c r="G518" s="55"/>
    </row>
    <row r="519" spans="1:7">
      <c r="A519" s="316">
        <v>517</v>
      </c>
      <c r="B519" s="232" t="s">
        <v>2462</v>
      </c>
      <c r="C519" s="51"/>
      <c r="D519" s="51"/>
      <c r="E519" s="318">
        <v>90000</v>
      </c>
      <c r="F519" s="212" t="s">
        <v>8457</v>
      </c>
      <c r="G519" s="55"/>
    </row>
    <row r="520" spans="1:7">
      <c r="A520" s="316">
        <v>518</v>
      </c>
      <c r="B520" s="232" t="s">
        <v>2462</v>
      </c>
      <c r="C520" s="51"/>
      <c r="D520" s="51"/>
      <c r="E520" s="318">
        <v>17500</v>
      </c>
      <c r="F520" s="212" t="s">
        <v>8457</v>
      </c>
      <c r="G520" s="55"/>
    </row>
    <row r="521" spans="1:7">
      <c r="A521" s="316">
        <v>519</v>
      </c>
      <c r="B521" s="232" t="s">
        <v>2463</v>
      </c>
      <c r="C521" s="51"/>
      <c r="D521" s="51"/>
      <c r="E521" s="318">
        <v>16500</v>
      </c>
      <c r="F521" s="212" t="s">
        <v>8458</v>
      </c>
      <c r="G521" s="55"/>
    </row>
    <row r="522" spans="1:7">
      <c r="A522" s="316">
        <v>520</v>
      </c>
      <c r="B522" s="232" t="s">
        <v>2463</v>
      </c>
      <c r="C522" s="51"/>
      <c r="D522" s="51"/>
      <c r="E522" s="318">
        <v>8000</v>
      </c>
      <c r="F522" s="212" t="s">
        <v>8458</v>
      </c>
      <c r="G522" s="55"/>
    </row>
    <row r="523" spans="1:7">
      <c r="A523" s="316">
        <v>521</v>
      </c>
      <c r="B523" s="232" t="s">
        <v>2463</v>
      </c>
      <c r="C523" s="51"/>
      <c r="D523" s="51"/>
      <c r="E523" s="318">
        <v>250000</v>
      </c>
      <c r="F523" s="212" t="s">
        <v>8458</v>
      </c>
      <c r="G523" s="55"/>
    </row>
    <row r="524" spans="1:7">
      <c r="A524" s="316">
        <v>522</v>
      </c>
      <c r="B524" s="232" t="s">
        <v>2464</v>
      </c>
      <c r="C524" s="51"/>
      <c r="D524" s="51"/>
      <c r="E524" s="318">
        <v>300000</v>
      </c>
      <c r="F524" s="212" t="s">
        <v>8599</v>
      </c>
      <c r="G524" s="59" t="s">
        <v>3568</v>
      </c>
    </row>
    <row r="525" spans="1:7">
      <c r="A525" s="316">
        <v>523</v>
      </c>
      <c r="B525" s="232" t="s">
        <v>2464</v>
      </c>
      <c r="C525" s="51"/>
      <c r="D525" s="51"/>
      <c r="E525" s="318">
        <v>150000</v>
      </c>
      <c r="F525" s="212" t="s">
        <v>8599</v>
      </c>
      <c r="G525" s="55"/>
    </row>
    <row r="526" spans="1:7">
      <c r="A526" s="316">
        <v>524</v>
      </c>
      <c r="B526" s="232" t="s">
        <v>830</v>
      </c>
      <c r="C526" s="51"/>
      <c r="D526" s="51"/>
      <c r="E526" s="318">
        <v>48000</v>
      </c>
      <c r="F526" s="212" t="s">
        <v>8459</v>
      </c>
      <c r="G526" s="55"/>
    </row>
    <row r="527" spans="1:7">
      <c r="A527" s="316">
        <v>525</v>
      </c>
      <c r="B527" s="232" t="s">
        <v>839</v>
      </c>
      <c r="C527" s="51"/>
      <c r="D527" s="51"/>
      <c r="E527" s="318">
        <v>10500</v>
      </c>
      <c r="F527" s="212" t="s">
        <v>8459</v>
      </c>
      <c r="G527" s="55"/>
    </row>
    <row r="528" spans="1:7">
      <c r="A528" s="316">
        <v>526</v>
      </c>
      <c r="B528" s="232" t="s">
        <v>839</v>
      </c>
      <c r="C528" s="51"/>
      <c r="D528" s="51"/>
      <c r="E528" s="318">
        <v>220000</v>
      </c>
      <c r="F528" s="212" t="s">
        <v>8459</v>
      </c>
      <c r="G528" s="55"/>
    </row>
    <row r="529" spans="1:7">
      <c r="A529" s="316">
        <v>527</v>
      </c>
      <c r="B529" s="232" t="s">
        <v>839</v>
      </c>
      <c r="C529" s="51"/>
      <c r="D529" s="51"/>
      <c r="E529" s="318">
        <v>100000</v>
      </c>
      <c r="F529" s="212" t="s">
        <v>8459</v>
      </c>
      <c r="G529" s="55"/>
    </row>
    <row r="530" spans="1:7">
      <c r="A530" s="316">
        <v>528</v>
      </c>
      <c r="B530" s="232" t="s">
        <v>2467</v>
      </c>
      <c r="C530" s="51"/>
      <c r="D530" s="51"/>
      <c r="E530" s="318">
        <v>12000</v>
      </c>
      <c r="F530" s="212" t="s">
        <v>8459</v>
      </c>
      <c r="G530" s="55"/>
    </row>
    <row r="531" spans="1:7">
      <c r="A531" s="316">
        <v>529</v>
      </c>
      <c r="B531" s="232" t="s">
        <v>791</v>
      </c>
      <c r="C531" s="51"/>
      <c r="D531" s="51"/>
      <c r="E531" s="318">
        <v>15000</v>
      </c>
      <c r="F531" s="212" t="s">
        <v>8547</v>
      </c>
      <c r="G531" s="55"/>
    </row>
    <row r="532" spans="1:7">
      <c r="A532" s="316">
        <v>530</v>
      </c>
      <c r="B532" s="232" t="s">
        <v>791</v>
      </c>
      <c r="C532" s="51"/>
      <c r="D532" s="51"/>
      <c r="E532" s="318">
        <v>20000</v>
      </c>
      <c r="F532" s="212" t="s">
        <v>8460</v>
      </c>
      <c r="G532" s="55"/>
    </row>
    <row r="533" spans="1:7">
      <c r="A533" s="316">
        <v>531</v>
      </c>
      <c r="B533" s="232" t="s">
        <v>791</v>
      </c>
      <c r="C533" s="51"/>
      <c r="D533" s="51"/>
      <c r="E533" s="318">
        <v>7500</v>
      </c>
      <c r="F533" s="212" t="s">
        <v>8460</v>
      </c>
      <c r="G533" s="55"/>
    </row>
    <row r="534" spans="1:7">
      <c r="A534" s="316">
        <v>532</v>
      </c>
      <c r="B534" s="232" t="s">
        <v>763</v>
      </c>
      <c r="C534" s="51"/>
      <c r="D534" s="51"/>
      <c r="E534" s="318">
        <v>106500</v>
      </c>
      <c r="F534" s="212" t="s">
        <v>8460</v>
      </c>
      <c r="G534" s="55"/>
    </row>
    <row r="535" spans="1:7" ht="71.25">
      <c r="A535" s="316">
        <v>533</v>
      </c>
      <c r="B535" s="232" t="s">
        <v>3506</v>
      </c>
      <c r="C535" s="51"/>
      <c r="D535" s="51"/>
      <c r="E535" s="318">
        <v>53000</v>
      </c>
      <c r="F535" s="212" t="s">
        <v>8600</v>
      </c>
      <c r="G535" s="63" t="s">
        <v>8601</v>
      </c>
    </row>
    <row r="536" spans="1:7">
      <c r="A536" s="316">
        <v>534</v>
      </c>
      <c r="B536" s="232" t="s">
        <v>2468</v>
      </c>
      <c r="C536" s="51"/>
      <c r="D536" s="51"/>
      <c r="E536" s="318">
        <v>32000</v>
      </c>
      <c r="F536" s="212" t="s">
        <v>8600</v>
      </c>
      <c r="G536" s="55"/>
    </row>
    <row r="537" spans="1:7">
      <c r="A537" s="316">
        <v>535</v>
      </c>
      <c r="B537" s="232" t="s">
        <v>2468</v>
      </c>
      <c r="C537" s="51"/>
      <c r="D537" s="51"/>
      <c r="E537" s="318">
        <v>42000</v>
      </c>
      <c r="F537" s="212" t="s">
        <v>8461</v>
      </c>
      <c r="G537" s="55"/>
    </row>
    <row r="538" spans="1:7">
      <c r="A538" s="316">
        <v>536</v>
      </c>
      <c r="B538" s="232" t="s">
        <v>831</v>
      </c>
      <c r="C538" s="51"/>
      <c r="D538" s="51"/>
      <c r="E538" s="318">
        <v>200000</v>
      </c>
      <c r="F538" s="212" t="s">
        <v>8550</v>
      </c>
      <c r="G538" s="55"/>
    </row>
    <row r="539" spans="1:7">
      <c r="A539" s="316">
        <v>537</v>
      </c>
      <c r="B539" s="232" t="s">
        <v>2469</v>
      </c>
      <c r="C539" s="51"/>
      <c r="D539" s="51"/>
      <c r="E539" s="318">
        <v>51000</v>
      </c>
      <c r="F539" s="212" t="s">
        <v>8550</v>
      </c>
      <c r="G539" s="55"/>
    </row>
    <row r="540" spans="1:7">
      <c r="A540" s="316">
        <v>538</v>
      </c>
      <c r="B540" s="232" t="s">
        <v>840</v>
      </c>
      <c r="C540" s="51"/>
      <c r="D540" s="51"/>
      <c r="E540" s="318">
        <v>4000</v>
      </c>
      <c r="F540" s="212" t="s">
        <v>8462</v>
      </c>
      <c r="G540" s="55"/>
    </row>
    <row r="541" spans="1:7">
      <c r="A541" s="316">
        <v>539</v>
      </c>
      <c r="B541" s="232" t="s">
        <v>2470</v>
      </c>
      <c r="C541" s="51"/>
      <c r="D541" s="51"/>
      <c r="E541" s="318">
        <v>39000</v>
      </c>
      <c r="F541" s="212" t="s">
        <v>8462</v>
      </c>
      <c r="G541" s="55"/>
    </row>
    <row r="542" spans="1:7">
      <c r="A542" s="316">
        <v>540</v>
      </c>
      <c r="B542" s="232" t="s">
        <v>2471</v>
      </c>
      <c r="C542" s="51"/>
      <c r="D542" s="51"/>
      <c r="E542" s="318">
        <v>18000</v>
      </c>
      <c r="F542" s="212" t="s">
        <v>8462</v>
      </c>
      <c r="G542" s="55"/>
    </row>
    <row r="543" spans="1:7">
      <c r="A543" s="316">
        <v>541</v>
      </c>
      <c r="B543" s="232" t="s">
        <v>766</v>
      </c>
      <c r="C543" s="51"/>
      <c r="D543" s="51"/>
      <c r="E543" s="318">
        <v>36000</v>
      </c>
      <c r="F543" s="212" t="s">
        <v>8462</v>
      </c>
      <c r="G543" s="55"/>
    </row>
    <row r="544" spans="1:7">
      <c r="A544" s="316">
        <v>542</v>
      </c>
      <c r="B544" s="232" t="s">
        <v>766</v>
      </c>
      <c r="C544" s="51"/>
      <c r="D544" s="51"/>
      <c r="E544" s="318">
        <v>25000</v>
      </c>
      <c r="F544" s="212" t="s">
        <v>8462</v>
      </c>
      <c r="G544" s="55"/>
    </row>
    <row r="545" spans="1:7">
      <c r="A545" s="316">
        <v>543</v>
      </c>
      <c r="B545" s="232" t="s">
        <v>766</v>
      </c>
      <c r="C545" s="51"/>
      <c r="D545" s="51"/>
      <c r="E545" s="318">
        <v>84000</v>
      </c>
      <c r="F545" s="212" t="s">
        <v>8463</v>
      </c>
      <c r="G545" s="55"/>
    </row>
    <row r="546" spans="1:7">
      <c r="A546" s="316">
        <v>544</v>
      </c>
      <c r="B546" s="232" t="s">
        <v>766</v>
      </c>
      <c r="C546" s="51"/>
      <c r="D546" s="51"/>
      <c r="E546" s="318">
        <v>2000</v>
      </c>
      <c r="F546" s="212" t="s">
        <v>8463</v>
      </c>
      <c r="G546" s="55"/>
    </row>
    <row r="547" spans="1:7">
      <c r="A547" s="316">
        <v>545</v>
      </c>
      <c r="B547" s="232" t="s">
        <v>3505</v>
      </c>
      <c r="C547" s="51"/>
      <c r="D547" s="51"/>
      <c r="E547" s="318">
        <v>1025000</v>
      </c>
      <c r="F547" s="212" t="s">
        <v>8463</v>
      </c>
      <c r="G547" s="59" t="s">
        <v>3568</v>
      </c>
    </row>
    <row r="548" spans="1:7">
      <c r="A548" s="316">
        <v>546</v>
      </c>
      <c r="B548" s="232" t="s">
        <v>2473</v>
      </c>
      <c r="C548" s="51"/>
      <c r="D548" s="51"/>
      <c r="E548" s="318">
        <v>1086000</v>
      </c>
      <c r="F548" s="212" t="s">
        <v>8551</v>
      </c>
      <c r="G548" s="59" t="s">
        <v>3568</v>
      </c>
    </row>
    <row r="549" spans="1:7">
      <c r="A549" s="316">
        <v>547</v>
      </c>
      <c r="B549" s="232" t="s">
        <v>3505</v>
      </c>
      <c r="C549" s="51"/>
      <c r="D549" s="51"/>
      <c r="E549" s="318">
        <v>100000</v>
      </c>
      <c r="F549" s="212" t="s">
        <v>8551</v>
      </c>
      <c r="G549" s="55"/>
    </row>
    <row r="550" spans="1:7">
      <c r="A550" s="316">
        <v>548</v>
      </c>
      <c r="B550" s="232" t="s">
        <v>767</v>
      </c>
      <c r="C550" s="51"/>
      <c r="D550" s="51"/>
      <c r="E550" s="318">
        <v>78000</v>
      </c>
      <c r="F550" s="212" t="s">
        <v>8551</v>
      </c>
      <c r="G550" s="55"/>
    </row>
    <row r="551" spans="1:7">
      <c r="A551" s="316">
        <v>549</v>
      </c>
      <c r="B551" s="232" t="s">
        <v>767</v>
      </c>
      <c r="C551" s="51"/>
      <c r="D551" s="51"/>
      <c r="E551" s="318">
        <v>100000</v>
      </c>
      <c r="F551" s="212" t="s">
        <v>8551</v>
      </c>
      <c r="G551" s="55"/>
    </row>
    <row r="552" spans="1:7">
      <c r="A552" s="316">
        <v>550</v>
      </c>
      <c r="B552" s="232" t="s">
        <v>792</v>
      </c>
      <c r="C552" s="51"/>
      <c r="D552" s="51"/>
      <c r="E552" s="318">
        <v>21000</v>
      </c>
      <c r="F552" s="212" t="s">
        <v>8551</v>
      </c>
      <c r="G552" s="55"/>
    </row>
    <row r="553" spans="1:7">
      <c r="A553" s="316">
        <v>551</v>
      </c>
      <c r="B553" s="232" t="s">
        <v>792</v>
      </c>
      <c r="C553" s="51"/>
      <c r="D553" s="51"/>
      <c r="E553" s="318">
        <v>100000</v>
      </c>
      <c r="F553" s="212" t="s">
        <v>8464</v>
      </c>
      <c r="G553" s="55"/>
    </row>
    <row r="554" spans="1:7">
      <c r="A554" s="316">
        <v>552</v>
      </c>
      <c r="B554" s="232" t="s">
        <v>792</v>
      </c>
      <c r="C554" s="51"/>
      <c r="D554" s="51"/>
      <c r="E554" s="318">
        <v>100000</v>
      </c>
      <c r="F554" s="212" t="s">
        <v>8464</v>
      </c>
      <c r="G554" s="55"/>
    </row>
    <row r="555" spans="1:7">
      <c r="A555" s="316">
        <v>553</v>
      </c>
      <c r="B555" s="232" t="s">
        <v>792</v>
      </c>
      <c r="C555" s="51"/>
      <c r="D555" s="51"/>
      <c r="E555" s="318">
        <v>37500</v>
      </c>
      <c r="F555" s="212" t="s">
        <v>8464</v>
      </c>
      <c r="G555" s="55"/>
    </row>
    <row r="556" spans="1:7">
      <c r="A556" s="316">
        <v>554</v>
      </c>
      <c r="B556" s="232" t="s">
        <v>792</v>
      </c>
      <c r="C556" s="51"/>
      <c r="D556" s="51"/>
      <c r="E556" s="318">
        <v>100000</v>
      </c>
      <c r="F556" s="212" t="s">
        <v>8552</v>
      </c>
      <c r="G556" s="55"/>
    </row>
    <row r="557" spans="1:7">
      <c r="A557" s="316">
        <v>555</v>
      </c>
      <c r="B557" s="232" t="s">
        <v>792</v>
      </c>
      <c r="C557" s="51"/>
      <c r="D557" s="51"/>
      <c r="E557" s="318">
        <v>18000</v>
      </c>
      <c r="F557" s="212" t="s">
        <v>8552</v>
      </c>
      <c r="G557" s="55"/>
    </row>
    <row r="558" spans="1:7">
      <c r="A558" s="316">
        <v>556</v>
      </c>
      <c r="B558" s="232" t="s">
        <v>792</v>
      </c>
      <c r="C558" s="51"/>
      <c r="D558" s="51"/>
      <c r="E558" s="318">
        <v>15000</v>
      </c>
      <c r="F558" s="212" t="s">
        <v>8552</v>
      </c>
      <c r="G558" s="55"/>
    </row>
    <row r="559" spans="1:7">
      <c r="A559" s="316">
        <v>557</v>
      </c>
      <c r="B559" s="232" t="s">
        <v>792</v>
      </c>
      <c r="C559" s="51"/>
      <c r="D559" s="51"/>
      <c r="E559" s="318">
        <v>27000</v>
      </c>
      <c r="F559" s="212" t="s">
        <v>8552</v>
      </c>
      <c r="G559" s="55"/>
    </row>
    <row r="560" spans="1:7">
      <c r="A560" s="316">
        <v>558</v>
      </c>
      <c r="B560" s="232" t="s">
        <v>792</v>
      </c>
      <c r="C560" s="51"/>
      <c r="D560" s="51"/>
      <c r="E560" s="318">
        <v>400000</v>
      </c>
      <c r="F560" s="212" t="s">
        <v>8553</v>
      </c>
      <c r="G560" s="59" t="s">
        <v>3568</v>
      </c>
    </row>
    <row r="561" spans="1:7">
      <c r="A561" s="316">
        <v>559</v>
      </c>
      <c r="B561" s="232" t="s">
        <v>792</v>
      </c>
      <c r="C561" s="51"/>
      <c r="D561" s="51"/>
      <c r="E561" s="318">
        <v>130000</v>
      </c>
      <c r="F561" s="212" t="s">
        <v>8553</v>
      </c>
      <c r="G561" s="55"/>
    </row>
    <row r="562" spans="1:7">
      <c r="A562" s="316">
        <v>560</v>
      </c>
      <c r="B562" s="232" t="s">
        <v>2478</v>
      </c>
      <c r="C562" s="51"/>
      <c r="D562" s="51"/>
      <c r="E562" s="318">
        <v>300000</v>
      </c>
      <c r="F562" s="212" t="s">
        <v>8553</v>
      </c>
      <c r="G562" s="59" t="s">
        <v>3568</v>
      </c>
    </row>
    <row r="563" spans="1:7">
      <c r="A563" s="316">
        <v>561</v>
      </c>
      <c r="B563" s="232" t="s">
        <v>2478</v>
      </c>
      <c r="C563" s="51"/>
      <c r="D563" s="51"/>
      <c r="E563" s="318">
        <v>93000</v>
      </c>
      <c r="F563" s="212" t="s">
        <v>8553</v>
      </c>
      <c r="G563" s="55"/>
    </row>
    <row r="564" spans="1:7">
      <c r="A564" s="316">
        <v>562</v>
      </c>
      <c r="B564" s="232" t="s">
        <v>841</v>
      </c>
      <c r="C564" s="51"/>
      <c r="D564" s="51"/>
      <c r="E564" s="318">
        <v>93000</v>
      </c>
      <c r="F564" s="212" t="s">
        <v>8465</v>
      </c>
      <c r="G564" s="55"/>
    </row>
    <row r="565" spans="1:7">
      <c r="A565" s="316">
        <v>563</v>
      </c>
      <c r="B565" s="232" t="s">
        <v>2479</v>
      </c>
      <c r="C565" s="51"/>
      <c r="D565" s="51"/>
      <c r="E565" s="318">
        <v>23500</v>
      </c>
      <c r="F565" s="212" t="s">
        <v>8465</v>
      </c>
      <c r="G565" s="55"/>
    </row>
    <row r="566" spans="1:7">
      <c r="A566" s="316">
        <v>564</v>
      </c>
      <c r="B566" s="232" t="s">
        <v>2479</v>
      </c>
      <c r="C566" s="51"/>
      <c r="D566" s="51"/>
      <c r="E566" s="318">
        <v>16500</v>
      </c>
      <c r="F566" s="212" t="s">
        <v>8465</v>
      </c>
      <c r="G566" s="55"/>
    </row>
    <row r="567" spans="1:7">
      <c r="A567" s="316">
        <v>565</v>
      </c>
      <c r="B567" s="232" t="s">
        <v>2480</v>
      </c>
      <c r="C567" s="51"/>
      <c r="D567" s="51"/>
      <c r="E567" s="318">
        <v>36000</v>
      </c>
      <c r="F567" s="212" t="s">
        <v>8554</v>
      </c>
      <c r="G567" s="55"/>
    </row>
    <row r="568" spans="1:7">
      <c r="A568" s="316">
        <v>566</v>
      </c>
      <c r="B568" s="232" t="s">
        <v>2480</v>
      </c>
      <c r="C568" s="51"/>
      <c r="D568" s="51"/>
      <c r="E568" s="318">
        <v>333000</v>
      </c>
      <c r="F568" s="212" t="s">
        <v>8554</v>
      </c>
      <c r="G568" s="59" t="s">
        <v>3568</v>
      </c>
    </row>
    <row r="569" spans="1:7">
      <c r="A569" s="316">
        <v>567</v>
      </c>
      <c r="B569" s="232" t="s">
        <v>2482</v>
      </c>
      <c r="C569" s="51"/>
      <c r="D569" s="51"/>
      <c r="E569" s="318">
        <v>210000</v>
      </c>
      <c r="F569" s="212" t="s">
        <v>8554</v>
      </c>
      <c r="G569" s="55"/>
    </row>
    <row r="570" spans="1:7">
      <c r="A570" s="316">
        <v>568</v>
      </c>
      <c r="B570" s="232" t="s">
        <v>2482</v>
      </c>
      <c r="C570" s="51"/>
      <c r="D570" s="51"/>
      <c r="E570" s="318">
        <v>48000</v>
      </c>
      <c r="F570" s="212" t="s">
        <v>8602</v>
      </c>
      <c r="G570" s="55"/>
    </row>
    <row r="571" spans="1:7">
      <c r="A571" s="316">
        <v>569</v>
      </c>
      <c r="B571" s="232" t="s">
        <v>2482</v>
      </c>
      <c r="C571" s="51"/>
      <c r="D571" s="51"/>
      <c r="E571" s="318">
        <v>114000</v>
      </c>
      <c r="F571" s="212" t="s">
        <v>8602</v>
      </c>
      <c r="G571" s="55"/>
    </row>
    <row r="572" spans="1:7">
      <c r="A572" s="316">
        <v>570</v>
      </c>
      <c r="B572" s="232" t="s">
        <v>832</v>
      </c>
      <c r="C572" s="51"/>
      <c r="D572" s="51"/>
      <c r="E572" s="318">
        <v>6000</v>
      </c>
      <c r="F572" s="212" t="s">
        <v>8602</v>
      </c>
      <c r="G572" s="55"/>
    </row>
    <row r="573" spans="1:7">
      <c r="A573" s="316">
        <v>571</v>
      </c>
      <c r="B573" s="232" t="s">
        <v>832</v>
      </c>
      <c r="C573" s="51"/>
      <c r="D573" s="51"/>
      <c r="E573" s="318">
        <v>6000</v>
      </c>
      <c r="F573" s="212" t="s">
        <v>8602</v>
      </c>
      <c r="G573" s="55"/>
    </row>
    <row r="574" spans="1:7">
      <c r="A574" s="316">
        <v>572</v>
      </c>
      <c r="B574" s="232" t="s">
        <v>768</v>
      </c>
      <c r="C574" s="51"/>
      <c r="D574" s="51"/>
      <c r="E574" s="318">
        <v>12000</v>
      </c>
      <c r="F574" s="212" t="s">
        <v>8555</v>
      </c>
      <c r="G574" s="55"/>
    </row>
    <row r="575" spans="1:7">
      <c r="A575" s="316">
        <v>573</v>
      </c>
      <c r="B575" s="232" t="s">
        <v>842</v>
      </c>
      <c r="C575" s="51"/>
      <c r="D575" s="51"/>
      <c r="E575" s="318">
        <v>2000</v>
      </c>
      <c r="F575" s="212" t="s">
        <v>8555</v>
      </c>
      <c r="G575" s="55"/>
    </row>
    <row r="576" spans="1:7">
      <c r="A576" s="316">
        <v>574</v>
      </c>
      <c r="B576" s="232" t="s">
        <v>2483</v>
      </c>
      <c r="C576" s="51"/>
      <c r="D576" s="51"/>
      <c r="E576" s="318">
        <v>15000</v>
      </c>
      <c r="F576" s="212" t="s">
        <v>8555</v>
      </c>
      <c r="G576" s="55"/>
    </row>
    <row r="577" spans="1:7">
      <c r="A577" s="316">
        <v>575</v>
      </c>
      <c r="B577" s="232" t="s">
        <v>769</v>
      </c>
      <c r="C577" s="51"/>
      <c r="D577" s="51"/>
      <c r="E577" s="318">
        <v>52500</v>
      </c>
      <c r="F577" s="212" t="s">
        <v>8466</v>
      </c>
      <c r="G577" s="55"/>
    </row>
    <row r="578" spans="1:7">
      <c r="A578" s="316">
        <v>576</v>
      </c>
      <c r="B578" s="232" t="s">
        <v>769</v>
      </c>
      <c r="C578" s="51"/>
      <c r="D578" s="51"/>
      <c r="E578" s="318">
        <v>3000</v>
      </c>
      <c r="F578" s="212" t="s">
        <v>8466</v>
      </c>
      <c r="G578" s="55"/>
    </row>
    <row r="579" spans="1:7">
      <c r="A579" s="316">
        <v>577</v>
      </c>
      <c r="B579" s="232" t="s">
        <v>769</v>
      </c>
      <c r="C579" s="51"/>
      <c r="D579" s="51"/>
      <c r="E579" s="318">
        <v>106500</v>
      </c>
      <c r="F579" s="212" t="s">
        <v>8466</v>
      </c>
      <c r="G579" s="55"/>
    </row>
    <row r="580" spans="1:7">
      <c r="A580" s="316">
        <v>578</v>
      </c>
      <c r="B580" s="232" t="s">
        <v>769</v>
      </c>
      <c r="C580" s="51"/>
      <c r="D580" s="51"/>
      <c r="E580" s="318">
        <v>12500</v>
      </c>
      <c r="F580" s="212" t="s">
        <v>8466</v>
      </c>
      <c r="G580" s="55"/>
    </row>
    <row r="581" spans="1:7">
      <c r="A581" s="316">
        <v>579</v>
      </c>
      <c r="B581" s="232" t="s">
        <v>2485</v>
      </c>
      <c r="C581" s="51"/>
      <c r="D581" s="51"/>
      <c r="E581" s="318">
        <v>30000</v>
      </c>
      <c r="F581" s="212" t="s">
        <v>8466</v>
      </c>
      <c r="G581" s="55"/>
    </row>
    <row r="582" spans="1:7">
      <c r="A582" s="316">
        <v>580</v>
      </c>
      <c r="B582" s="232" t="s">
        <v>2485</v>
      </c>
      <c r="C582" s="51"/>
      <c r="D582" s="51"/>
      <c r="E582" s="318">
        <v>27000</v>
      </c>
      <c r="F582" s="212" t="s">
        <v>8466</v>
      </c>
      <c r="G582" s="55"/>
    </row>
    <row r="583" spans="1:7">
      <c r="A583" s="316">
        <v>581</v>
      </c>
      <c r="B583" s="232" t="s">
        <v>770</v>
      </c>
      <c r="C583" s="51"/>
      <c r="D583" s="51"/>
      <c r="E583" s="318">
        <v>42000</v>
      </c>
      <c r="F583" s="212" t="s">
        <v>8556</v>
      </c>
      <c r="G583" s="55"/>
    </row>
    <row r="584" spans="1:7">
      <c r="A584" s="316">
        <v>582</v>
      </c>
      <c r="B584" s="232" t="s">
        <v>646</v>
      </c>
      <c r="C584" s="51"/>
      <c r="D584" s="51"/>
      <c r="E584" s="318">
        <v>48000</v>
      </c>
      <c r="F584" s="212" t="s">
        <v>8556</v>
      </c>
      <c r="G584" s="55"/>
    </row>
    <row r="585" spans="1:7">
      <c r="A585" s="316">
        <v>583</v>
      </c>
      <c r="B585" s="232" t="s">
        <v>646</v>
      </c>
      <c r="C585" s="51"/>
      <c r="D585" s="51"/>
      <c r="E585" s="318">
        <v>16500</v>
      </c>
      <c r="F585" s="212" t="s">
        <v>8556</v>
      </c>
      <c r="G585" s="55"/>
    </row>
    <row r="586" spans="1:7">
      <c r="A586" s="316">
        <v>584</v>
      </c>
      <c r="B586" s="232" t="s">
        <v>647</v>
      </c>
      <c r="C586" s="51"/>
      <c r="D586" s="51"/>
      <c r="E586" s="318">
        <v>33000</v>
      </c>
      <c r="F586" s="212" t="s">
        <v>8556</v>
      </c>
      <c r="G586" s="55"/>
    </row>
    <row r="587" spans="1:7">
      <c r="A587" s="316">
        <v>585</v>
      </c>
      <c r="B587" s="232" t="s">
        <v>647</v>
      </c>
      <c r="C587" s="51"/>
      <c r="D587" s="51"/>
      <c r="E587" s="318">
        <v>36000</v>
      </c>
      <c r="F587" s="212" t="s">
        <v>8467</v>
      </c>
      <c r="G587" s="55"/>
    </row>
    <row r="588" spans="1:7">
      <c r="A588" s="316">
        <v>586</v>
      </c>
      <c r="B588" s="232" t="s">
        <v>647</v>
      </c>
      <c r="C588" s="51"/>
      <c r="D588" s="51"/>
      <c r="E588" s="318">
        <v>15000</v>
      </c>
      <c r="F588" s="212" t="s">
        <v>8467</v>
      </c>
      <c r="G588" s="55"/>
    </row>
    <row r="589" spans="1:7">
      <c r="A589" s="316">
        <v>587</v>
      </c>
      <c r="B589" s="232" t="s">
        <v>647</v>
      </c>
      <c r="C589" s="51"/>
      <c r="D589" s="51"/>
      <c r="E589" s="318">
        <v>6000</v>
      </c>
      <c r="F589" s="212" t="s">
        <v>8467</v>
      </c>
      <c r="G589" s="55"/>
    </row>
    <row r="590" spans="1:7">
      <c r="A590" s="316">
        <v>588</v>
      </c>
      <c r="B590" s="232" t="s">
        <v>647</v>
      </c>
      <c r="C590" s="51"/>
      <c r="D590" s="51"/>
      <c r="E590" s="318">
        <v>3000</v>
      </c>
      <c r="F590" s="212" t="s">
        <v>8467</v>
      </c>
      <c r="G590" s="55"/>
    </row>
    <row r="591" spans="1:7">
      <c r="A591" s="316">
        <v>589</v>
      </c>
      <c r="B591" s="232" t="s">
        <v>771</v>
      </c>
      <c r="C591" s="51"/>
      <c r="D591" s="51"/>
      <c r="E591" s="318">
        <v>98000</v>
      </c>
      <c r="F591" s="212" t="s">
        <v>8467</v>
      </c>
      <c r="G591" s="55"/>
    </row>
    <row r="592" spans="1:7">
      <c r="A592" s="316">
        <v>590</v>
      </c>
      <c r="B592" s="232" t="s">
        <v>844</v>
      </c>
      <c r="C592" s="51"/>
      <c r="D592" s="51"/>
      <c r="E592" s="318">
        <v>58500</v>
      </c>
      <c r="F592" s="212" t="s">
        <v>8468</v>
      </c>
      <c r="G592" s="55"/>
    </row>
    <row r="593" spans="1:7">
      <c r="A593" s="316">
        <v>591</v>
      </c>
      <c r="B593" s="232" t="s">
        <v>772</v>
      </c>
      <c r="C593" s="51"/>
      <c r="D593" s="51"/>
      <c r="E593" s="318">
        <v>53000</v>
      </c>
      <c r="F593" s="212" t="s">
        <v>8468</v>
      </c>
      <c r="G593" s="55"/>
    </row>
    <row r="594" spans="1:7">
      <c r="A594" s="316">
        <v>592</v>
      </c>
      <c r="B594" s="232" t="s">
        <v>845</v>
      </c>
      <c r="C594" s="51"/>
      <c r="D594" s="51"/>
      <c r="E594" s="318">
        <v>21000</v>
      </c>
      <c r="F594" s="212" t="s">
        <v>8468</v>
      </c>
      <c r="G594" s="55"/>
    </row>
    <row r="595" spans="1:7">
      <c r="A595" s="316">
        <v>593</v>
      </c>
      <c r="B595" s="232" t="s">
        <v>845</v>
      </c>
      <c r="C595" s="51"/>
      <c r="D595" s="51"/>
      <c r="E595" s="318">
        <v>37500</v>
      </c>
      <c r="F595" s="212" t="s">
        <v>8468</v>
      </c>
      <c r="G595" s="55"/>
    </row>
    <row r="596" spans="1:7">
      <c r="A596" s="316">
        <v>594</v>
      </c>
      <c r="B596" s="232" t="s">
        <v>671</v>
      </c>
      <c r="C596" s="51"/>
      <c r="D596" s="51"/>
      <c r="E596" s="318">
        <v>52000</v>
      </c>
      <c r="F596" s="212" t="s">
        <v>8468</v>
      </c>
      <c r="G596" s="55"/>
    </row>
    <row r="597" spans="1:7">
      <c r="A597" s="316">
        <v>595</v>
      </c>
      <c r="B597" s="232" t="s">
        <v>671</v>
      </c>
      <c r="C597" s="51"/>
      <c r="D597" s="51"/>
      <c r="E597" s="318">
        <v>15000</v>
      </c>
      <c r="F597" s="212" t="s">
        <v>8468</v>
      </c>
      <c r="G597" s="55"/>
    </row>
    <row r="598" spans="1:7">
      <c r="A598" s="316">
        <v>596</v>
      </c>
      <c r="B598" s="232" t="s">
        <v>671</v>
      </c>
      <c r="C598" s="51"/>
      <c r="D598" s="51"/>
      <c r="E598" s="318">
        <v>81000</v>
      </c>
      <c r="F598" s="212" t="s">
        <v>8603</v>
      </c>
      <c r="G598" s="55"/>
    </row>
    <row r="599" spans="1:7">
      <c r="A599" s="316">
        <v>597</v>
      </c>
      <c r="B599" s="232" t="s">
        <v>2491</v>
      </c>
      <c r="C599" s="51"/>
      <c r="D599" s="51"/>
      <c r="E599" s="318">
        <v>33000</v>
      </c>
      <c r="F599" s="212" t="s">
        <v>8603</v>
      </c>
      <c r="G599" s="55"/>
    </row>
    <row r="600" spans="1:7">
      <c r="A600" s="316">
        <v>598</v>
      </c>
      <c r="B600" s="232" t="s">
        <v>2491</v>
      </c>
      <c r="C600" s="51"/>
      <c r="D600" s="51"/>
      <c r="E600" s="318">
        <v>88500</v>
      </c>
      <c r="F600" s="212" t="s">
        <v>8603</v>
      </c>
      <c r="G600" s="55"/>
    </row>
    <row r="601" spans="1:7">
      <c r="A601" s="316">
        <v>599</v>
      </c>
      <c r="B601" s="232" t="s">
        <v>2491</v>
      </c>
      <c r="C601" s="51"/>
      <c r="D601" s="51"/>
      <c r="E601" s="318">
        <v>16500</v>
      </c>
      <c r="F601" s="212" t="s">
        <v>8603</v>
      </c>
      <c r="G601" s="55"/>
    </row>
    <row r="602" spans="1:7">
      <c r="A602" s="316">
        <v>600</v>
      </c>
      <c r="B602" s="232" t="s">
        <v>2491</v>
      </c>
      <c r="C602" s="51"/>
      <c r="D602" s="51"/>
      <c r="E602" s="318">
        <v>12000</v>
      </c>
      <c r="F602" s="212" t="s">
        <v>8603</v>
      </c>
      <c r="G602" s="55"/>
    </row>
    <row r="603" spans="1:7">
      <c r="A603" s="316">
        <v>601</v>
      </c>
      <c r="B603" s="232" t="s">
        <v>2491</v>
      </c>
      <c r="C603" s="51"/>
      <c r="D603" s="51"/>
      <c r="E603" s="318">
        <v>117000</v>
      </c>
      <c r="F603" s="212" t="s">
        <v>8604</v>
      </c>
      <c r="G603" s="55"/>
    </row>
    <row r="604" spans="1:7">
      <c r="A604" s="316">
        <v>602</v>
      </c>
      <c r="B604" s="232" t="s">
        <v>648</v>
      </c>
      <c r="C604" s="51"/>
      <c r="D604" s="51"/>
      <c r="E604" s="318">
        <v>45000</v>
      </c>
      <c r="F604" s="212" t="s">
        <v>8604</v>
      </c>
      <c r="G604" s="55"/>
    </row>
    <row r="605" spans="1:7">
      <c r="A605" s="316">
        <v>603</v>
      </c>
      <c r="B605" s="232" t="s">
        <v>3504</v>
      </c>
      <c r="C605" s="51"/>
      <c r="D605" s="51"/>
      <c r="E605" s="318">
        <v>36000</v>
      </c>
      <c r="F605" s="212" t="s">
        <v>8604</v>
      </c>
      <c r="G605" s="55"/>
    </row>
    <row r="606" spans="1:7">
      <c r="A606" s="316">
        <v>604</v>
      </c>
      <c r="B606" s="232" t="s">
        <v>649</v>
      </c>
      <c r="C606" s="51"/>
      <c r="D606" s="51"/>
      <c r="E606" s="318">
        <v>100000</v>
      </c>
      <c r="F606" s="212" t="s">
        <v>8604</v>
      </c>
      <c r="G606" s="55"/>
    </row>
    <row r="607" spans="1:7">
      <c r="A607" s="316">
        <v>605</v>
      </c>
      <c r="B607" s="232" t="s">
        <v>847</v>
      </c>
      <c r="C607" s="51"/>
      <c r="D607" s="51"/>
      <c r="E607" s="318">
        <v>10500</v>
      </c>
      <c r="F607" s="212" t="s">
        <v>8604</v>
      </c>
      <c r="G607" s="55"/>
    </row>
    <row r="608" spans="1:7">
      <c r="A608" s="316">
        <v>606</v>
      </c>
      <c r="B608" s="232" t="s">
        <v>857</v>
      </c>
      <c r="C608" s="51"/>
      <c r="D608" s="51"/>
      <c r="E608" s="318">
        <v>9000</v>
      </c>
      <c r="F608" s="212" t="s">
        <v>8604</v>
      </c>
      <c r="G608" s="55"/>
    </row>
    <row r="609" spans="1:7">
      <c r="A609" s="316">
        <v>607</v>
      </c>
      <c r="B609" s="232" t="s">
        <v>857</v>
      </c>
      <c r="C609" s="51"/>
      <c r="D609" s="51"/>
      <c r="E609" s="318">
        <v>3000</v>
      </c>
      <c r="F609" s="212" t="s">
        <v>8605</v>
      </c>
      <c r="G609" s="55"/>
    </row>
    <row r="610" spans="1:7">
      <c r="A610" s="316">
        <v>608</v>
      </c>
      <c r="B610" s="232" t="s">
        <v>834</v>
      </c>
      <c r="C610" s="51"/>
      <c r="D610" s="51"/>
      <c r="E610" s="318">
        <v>34500</v>
      </c>
      <c r="F610" s="212" t="s">
        <v>8605</v>
      </c>
      <c r="G610" s="55"/>
    </row>
    <row r="611" spans="1:7">
      <c r="A611" s="316">
        <v>609</v>
      </c>
      <c r="B611" s="232" t="s">
        <v>3503</v>
      </c>
      <c r="C611" s="51"/>
      <c r="D611" s="51"/>
      <c r="E611" s="318">
        <v>7500</v>
      </c>
      <c r="F611" s="212" t="s">
        <v>8605</v>
      </c>
      <c r="G611" s="55"/>
    </row>
    <row r="612" spans="1:7">
      <c r="A612" s="316">
        <v>610</v>
      </c>
      <c r="B612" s="232" t="s">
        <v>776</v>
      </c>
      <c r="C612" s="51"/>
      <c r="D612" s="51"/>
      <c r="E612" s="318">
        <v>12000</v>
      </c>
      <c r="F612" s="212" t="s">
        <v>8605</v>
      </c>
      <c r="G612" s="55"/>
    </row>
    <row r="613" spans="1:7">
      <c r="A613" s="316">
        <v>611</v>
      </c>
      <c r="B613" s="232" t="s">
        <v>776</v>
      </c>
      <c r="C613" s="51"/>
      <c r="D613" s="51"/>
      <c r="E613" s="318">
        <v>30000</v>
      </c>
      <c r="F613" s="212" t="s">
        <v>8605</v>
      </c>
      <c r="G613" s="55"/>
    </row>
    <row r="614" spans="1:7">
      <c r="A614" s="316">
        <v>612</v>
      </c>
      <c r="B614" s="232" t="s">
        <v>2492</v>
      </c>
      <c r="C614" s="51"/>
      <c r="D614" s="51"/>
      <c r="E614" s="318">
        <v>24000</v>
      </c>
      <c r="F614" s="212" t="s">
        <v>8605</v>
      </c>
      <c r="G614" s="55"/>
    </row>
    <row r="615" spans="1:7">
      <c r="A615" s="316">
        <v>613</v>
      </c>
      <c r="B615" s="232" t="s">
        <v>2499</v>
      </c>
      <c r="C615" s="51"/>
      <c r="D615" s="51"/>
      <c r="E615" s="318">
        <v>10000</v>
      </c>
      <c r="F615" s="212" t="s">
        <v>8557</v>
      </c>
      <c r="G615" s="55"/>
    </row>
    <row r="616" spans="1:7">
      <c r="A616" s="316">
        <v>614</v>
      </c>
      <c r="B616" s="232" t="s">
        <v>782</v>
      </c>
      <c r="C616" s="51"/>
      <c r="D616" s="51"/>
      <c r="E616" s="318">
        <v>2000</v>
      </c>
      <c r="F616" s="212" t="s">
        <v>8557</v>
      </c>
      <c r="G616" s="55"/>
    </row>
    <row r="617" spans="1:7">
      <c r="A617" s="316">
        <v>615</v>
      </c>
      <c r="B617" s="232" t="s">
        <v>2505</v>
      </c>
      <c r="C617" s="51"/>
      <c r="D617" s="51"/>
      <c r="E617" s="318">
        <v>5000</v>
      </c>
      <c r="F617" s="212" t="s">
        <v>8606</v>
      </c>
      <c r="G617" s="55"/>
    </row>
    <row r="618" spans="1:7">
      <c r="A618" s="316">
        <v>616</v>
      </c>
      <c r="B618" s="232" t="s">
        <v>852</v>
      </c>
      <c r="C618" s="51"/>
      <c r="D618" s="51"/>
      <c r="E618" s="318">
        <v>5000</v>
      </c>
      <c r="F618" s="212" t="s">
        <v>8606</v>
      </c>
      <c r="G618" s="55"/>
    </row>
    <row r="619" spans="1:7">
      <c r="A619" s="316">
        <v>617</v>
      </c>
      <c r="B619" s="232" t="s">
        <v>662</v>
      </c>
      <c r="C619" s="51"/>
      <c r="D619" s="51"/>
      <c r="E619" s="318">
        <v>5000</v>
      </c>
      <c r="F619" s="212" t="s">
        <v>8607</v>
      </c>
      <c r="G619" s="55"/>
    </row>
    <row r="620" spans="1:7">
      <c r="A620" s="316">
        <v>618</v>
      </c>
      <c r="B620" s="232" t="s">
        <v>665</v>
      </c>
      <c r="C620" s="51"/>
      <c r="D620" s="51"/>
      <c r="E620" s="318">
        <v>5000</v>
      </c>
      <c r="F620" s="212" t="s">
        <v>8607</v>
      </c>
      <c r="G620" s="55"/>
    </row>
    <row r="621" spans="1:7">
      <c r="A621" s="316">
        <v>619</v>
      </c>
      <c r="B621" s="232" t="s">
        <v>668</v>
      </c>
      <c r="C621" s="51"/>
      <c r="D621" s="51"/>
      <c r="E621" s="318">
        <v>5000</v>
      </c>
      <c r="F621" s="212" t="s">
        <v>8469</v>
      </c>
      <c r="G621" s="55"/>
    </row>
    <row r="622" spans="1:7">
      <c r="A622" s="316">
        <v>620</v>
      </c>
      <c r="B622" s="59" t="s">
        <v>285</v>
      </c>
      <c r="C622" s="51"/>
      <c r="D622" s="51"/>
      <c r="E622" s="319">
        <v>5000</v>
      </c>
      <c r="F622" s="212" t="s">
        <v>3709</v>
      </c>
      <c r="G622" s="55"/>
    </row>
    <row r="623" spans="1:7">
      <c r="A623" s="316">
        <v>621</v>
      </c>
      <c r="B623" s="59" t="s">
        <v>416</v>
      </c>
      <c r="C623" s="51"/>
      <c r="D623" s="51"/>
      <c r="E623" s="319">
        <v>5000</v>
      </c>
      <c r="F623" s="212" t="s">
        <v>3709</v>
      </c>
      <c r="G623" s="55"/>
    </row>
    <row r="624" spans="1:7">
      <c r="A624" s="316">
        <v>622</v>
      </c>
      <c r="B624" s="59" t="s">
        <v>417</v>
      </c>
      <c r="C624" s="51"/>
      <c r="D624" s="51"/>
      <c r="E624" s="319">
        <v>4000</v>
      </c>
      <c r="F624" s="212" t="s">
        <v>3709</v>
      </c>
      <c r="G624" s="55"/>
    </row>
    <row r="625" spans="1:7">
      <c r="A625" s="316">
        <v>623</v>
      </c>
      <c r="B625" s="59" t="s">
        <v>288</v>
      </c>
      <c r="C625" s="51"/>
      <c r="D625" s="51"/>
      <c r="E625" s="319">
        <v>5000</v>
      </c>
      <c r="F625" s="212" t="s">
        <v>3709</v>
      </c>
      <c r="G625" s="55"/>
    </row>
    <row r="626" spans="1:7">
      <c r="A626" s="316">
        <v>624</v>
      </c>
      <c r="B626" s="59" t="s">
        <v>422</v>
      </c>
      <c r="C626" s="51"/>
      <c r="D626" s="51"/>
      <c r="E626" s="319">
        <v>4000</v>
      </c>
      <c r="F626" s="212" t="s">
        <v>3710</v>
      </c>
      <c r="G626" s="55"/>
    </row>
    <row r="627" spans="1:7">
      <c r="A627" s="316">
        <v>625</v>
      </c>
      <c r="B627" s="59" t="s">
        <v>423</v>
      </c>
      <c r="C627" s="51"/>
      <c r="D627" s="51"/>
      <c r="E627" s="319">
        <v>5000</v>
      </c>
      <c r="F627" s="212" t="s">
        <v>3710</v>
      </c>
      <c r="G627" s="55"/>
    </row>
    <row r="628" spans="1:7">
      <c r="A628" s="316">
        <v>626</v>
      </c>
      <c r="B628" s="59" t="s">
        <v>291</v>
      </c>
      <c r="C628" s="51"/>
      <c r="D628" s="51"/>
      <c r="E628" s="319">
        <v>5000</v>
      </c>
      <c r="F628" s="212" t="s">
        <v>3711</v>
      </c>
      <c r="G628" s="55"/>
    </row>
    <row r="629" spans="1:7">
      <c r="A629" s="316">
        <v>627</v>
      </c>
      <c r="B629" s="59" t="s">
        <v>295</v>
      </c>
      <c r="C629" s="51"/>
      <c r="D629" s="51"/>
      <c r="E629" s="319">
        <v>5000</v>
      </c>
      <c r="F629" s="212" t="s">
        <v>3711</v>
      </c>
      <c r="G629" s="55"/>
    </row>
    <row r="630" spans="1:7">
      <c r="A630" s="316">
        <v>628</v>
      </c>
      <c r="B630" s="59" t="s">
        <v>432</v>
      </c>
      <c r="C630" s="51"/>
      <c r="D630" s="51"/>
      <c r="E630" s="319">
        <v>5000</v>
      </c>
      <c r="F630" s="212" t="s">
        <v>3711</v>
      </c>
      <c r="G630" s="55"/>
    </row>
    <row r="631" spans="1:7">
      <c r="A631" s="316">
        <v>629</v>
      </c>
      <c r="B631" s="59" t="s">
        <v>433</v>
      </c>
      <c r="C631" s="51"/>
      <c r="D631" s="51"/>
      <c r="E631" s="319">
        <v>5000</v>
      </c>
      <c r="F631" s="212" t="s">
        <v>3711</v>
      </c>
      <c r="G631" s="55"/>
    </row>
    <row r="632" spans="1:7">
      <c r="A632" s="316">
        <v>630</v>
      </c>
      <c r="B632" s="59" t="s">
        <v>300</v>
      </c>
      <c r="C632" s="51"/>
      <c r="D632" s="51"/>
      <c r="E632" s="319">
        <v>5000</v>
      </c>
      <c r="F632" s="212" t="s">
        <v>3712</v>
      </c>
      <c r="G632" s="55"/>
    </row>
    <row r="633" spans="1:7">
      <c r="A633" s="316">
        <v>631</v>
      </c>
      <c r="B633" s="59" t="s">
        <v>16</v>
      </c>
      <c r="C633" s="51"/>
      <c r="D633" s="51"/>
      <c r="E633" s="319">
        <v>5000</v>
      </c>
      <c r="F633" s="212" t="s">
        <v>3712</v>
      </c>
      <c r="G633" s="55"/>
    </row>
    <row r="634" spans="1:7">
      <c r="A634" s="316">
        <v>632</v>
      </c>
      <c r="B634" s="59" t="s">
        <v>305</v>
      </c>
      <c r="C634" s="51"/>
      <c r="D634" s="51"/>
      <c r="E634" s="319">
        <v>5000</v>
      </c>
      <c r="F634" s="212" t="s">
        <v>3712</v>
      </c>
      <c r="G634" s="55"/>
    </row>
    <row r="635" spans="1:7">
      <c r="A635" s="316">
        <v>633</v>
      </c>
      <c r="B635" s="59" t="s">
        <v>727</v>
      </c>
      <c r="C635" s="51"/>
      <c r="D635" s="51"/>
      <c r="E635" s="319">
        <v>5000</v>
      </c>
      <c r="F635" s="212" t="s">
        <v>3713</v>
      </c>
      <c r="G635" s="55"/>
    </row>
    <row r="636" spans="1:7">
      <c r="A636" s="316">
        <v>634</v>
      </c>
      <c r="B636" s="59" t="s">
        <v>450</v>
      </c>
      <c r="C636" s="51"/>
      <c r="D636" s="51"/>
      <c r="E636" s="319">
        <v>5000</v>
      </c>
      <c r="F636" s="212" t="s">
        <v>3713</v>
      </c>
      <c r="G636" s="55"/>
    </row>
    <row r="637" spans="1:7">
      <c r="A637" s="316">
        <v>635</v>
      </c>
      <c r="B637" s="59" t="s">
        <v>455</v>
      </c>
      <c r="C637" s="51"/>
      <c r="D637" s="51"/>
      <c r="E637" s="319">
        <v>5000</v>
      </c>
      <c r="F637" s="212" t="s">
        <v>3714</v>
      </c>
      <c r="G637" s="55"/>
    </row>
    <row r="638" spans="1:7">
      <c r="A638" s="316">
        <v>636</v>
      </c>
      <c r="B638" s="59" t="s">
        <v>4</v>
      </c>
      <c r="C638" s="51"/>
      <c r="D638" s="51"/>
      <c r="E638" s="319">
        <v>5000</v>
      </c>
      <c r="F638" s="212" t="s">
        <v>3714</v>
      </c>
      <c r="G638" s="55"/>
    </row>
    <row r="639" spans="1:7">
      <c r="A639" s="316">
        <v>637</v>
      </c>
      <c r="B639" s="59" t="s">
        <v>5</v>
      </c>
      <c r="C639" s="51"/>
      <c r="D639" s="51"/>
      <c r="E639" s="319">
        <v>4000</v>
      </c>
      <c r="F639" s="212" t="s">
        <v>3714</v>
      </c>
      <c r="G639" s="55"/>
    </row>
    <row r="640" spans="1:7">
      <c r="A640" s="316">
        <v>638</v>
      </c>
      <c r="B640" s="59" t="s">
        <v>3705</v>
      </c>
      <c r="C640" s="51"/>
      <c r="D640" s="51"/>
      <c r="E640" s="319">
        <v>5000</v>
      </c>
      <c r="F640" s="212" t="s">
        <v>3715</v>
      </c>
      <c r="G640" s="55"/>
    </row>
    <row r="641" spans="1:7">
      <c r="A641" s="316">
        <v>639</v>
      </c>
      <c r="B641" s="59" t="s">
        <v>245</v>
      </c>
      <c r="C641" s="51"/>
      <c r="D641" s="51"/>
      <c r="E641" s="319">
        <v>4000</v>
      </c>
      <c r="F641" s="212" t="s">
        <v>3715</v>
      </c>
      <c r="G641" s="55"/>
    </row>
    <row r="642" spans="1:7">
      <c r="A642" s="316">
        <v>640</v>
      </c>
      <c r="B642" s="59" t="s">
        <v>119</v>
      </c>
      <c r="C642" s="51"/>
      <c r="D642" s="51"/>
      <c r="E642" s="319">
        <v>4000</v>
      </c>
      <c r="F642" s="212" t="s">
        <v>3715</v>
      </c>
      <c r="G642" s="55"/>
    </row>
    <row r="643" spans="1:7">
      <c r="A643" s="316">
        <v>641</v>
      </c>
      <c r="B643" s="59" t="s">
        <v>461</v>
      </c>
      <c r="C643" s="51"/>
      <c r="D643" s="51"/>
      <c r="E643" s="319">
        <v>5000</v>
      </c>
      <c r="F643" s="212" t="s">
        <v>3715</v>
      </c>
      <c r="G643" s="55"/>
    </row>
    <row r="644" spans="1:7">
      <c r="A644" s="316">
        <v>642</v>
      </c>
      <c r="B644" s="59" t="s">
        <v>1282</v>
      </c>
      <c r="C644" s="51"/>
      <c r="D644" s="51"/>
      <c r="E644" s="319">
        <v>5000</v>
      </c>
      <c r="F644" s="212" t="s">
        <v>3716</v>
      </c>
      <c r="G644" s="55"/>
    </row>
    <row r="645" spans="1:7">
      <c r="A645" s="316">
        <v>643</v>
      </c>
      <c r="B645" s="59" t="s">
        <v>311</v>
      </c>
      <c r="C645" s="51"/>
      <c r="D645" s="51"/>
      <c r="E645" s="319">
        <v>5000</v>
      </c>
      <c r="F645" s="212" t="s">
        <v>3716</v>
      </c>
      <c r="G645" s="55"/>
    </row>
    <row r="646" spans="1:7">
      <c r="A646" s="316">
        <v>644</v>
      </c>
      <c r="B646" s="59" t="s">
        <v>312</v>
      </c>
      <c r="C646" s="51"/>
      <c r="D646" s="51"/>
      <c r="E646" s="319">
        <v>5000</v>
      </c>
      <c r="F646" s="212" t="s">
        <v>3717</v>
      </c>
      <c r="G646" s="55"/>
    </row>
    <row r="647" spans="1:7">
      <c r="A647" s="316">
        <v>645</v>
      </c>
      <c r="B647" s="59" t="s">
        <v>314</v>
      </c>
      <c r="C647" s="51"/>
      <c r="D647" s="51"/>
      <c r="E647" s="319">
        <v>5000</v>
      </c>
      <c r="F647" s="212" t="s">
        <v>3717</v>
      </c>
      <c r="G647" s="55"/>
    </row>
    <row r="648" spans="1:7">
      <c r="A648" s="316">
        <v>646</v>
      </c>
      <c r="B648" s="59" t="s">
        <v>473</v>
      </c>
      <c r="C648" s="51"/>
      <c r="D648" s="51"/>
      <c r="E648" s="319">
        <v>5000</v>
      </c>
      <c r="F648" s="212" t="s">
        <v>3717</v>
      </c>
      <c r="G648" s="55"/>
    </row>
    <row r="649" spans="1:7">
      <c r="A649" s="316">
        <v>647</v>
      </c>
      <c r="B649" s="59" t="s">
        <v>123</v>
      </c>
      <c r="C649" s="51"/>
      <c r="D649" s="51"/>
      <c r="E649" s="319">
        <v>5000</v>
      </c>
      <c r="F649" s="212" t="s">
        <v>3718</v>
      </c>
      <c r="G649" s="55"/>
    </row>
    <row r="650" spans="1:7">
      <c r="A650" s="316">
        <v>648</v>
      </c>
      <c r="B650" s="59" t="s">
        <v>318</v>
      </c>
      <c r="C650" s="51"/>
      <c r="D650" s="51"/>
      <c r="E650" s="319">
        <v>5000</v>
      </c>
      <c r="F650" s="212" t="s">
        <v>3718</v>
      </c>
      <c r="G650" s="55"/>
    </row>
    <row r="651" spans="1:7">
      <c r="A651" s="316">
        <v>649</v>
      </c>
      <c r="B651" s="59" t="s">
        <v>192</v>
      </c>
      <c r="C651" s="51"/>
      <c r="D651" s="51"/>
      <c r="E651" s="319">
        <v>5000</v>
      </c>
      <c r="F651" s="212" t="s">
        <v>3720</v>
      </c>
      <c r="G651" s="55"/>
    </row>
    <row r="652" spans="1:7">
      <c r="A652" s="316">
        <v>650</v>
      </c>
      <c r="B652" s="59" t="s">
        <v>3706</v>
      </c>
      <c r="C652" s="51"/>
      <c r="D652" s="51"/>
      <c r="E652" s="319">
        <v>5000</v>
      </c>
      <c r="F652" s="212" t="s">
        <v>3721</v>
      </c>
      <c r="G652" s="55"/>
    </row>
    <row r="653" spans="1:7">
      <c r="A653" s="316">
        <v>651</v>
      </c>
      <c r="B653" s="59" t="s">
        <v>818</v>
      </c>
      <c r="C653" s="51"/>
      <c r="D653" s="51"/>
      <c r="E653" s="319">
        <v>5000</v>
      </c>
      <c r="F653" s="212" t="s">
        <v>3721</v>
      </c>
      <c r="G653" s="55"/>
    </row>
    <row r="654" spans="1:7">
      <c r="A654" s="316">
        <v>652</v>
      </c>
      <c r="B654" s="59" t="s">
        <v>10</v>
      </c>
      <c r="C654" s="51"/>
      <c r="D654" s="51"/>
      <c r="E654" s="319">
        <v>5000</v>
      </c>
      <c r="F654" s="212" t="s">
        <v>3721</v>
      </c>
      <c r="G654" s="55"/>
    </row>
    <row r="655" spans="1:7">
      <c r="A655" s="316">
        <v>653</v>
      </c>
      <c r="B655" s="59" t="s">
        <v>793</v>
      </c>
      <c r="C655" s="51"/>
      <c r="D655" s="51"/>
      <c r="E655" s="319">
        <v>5000</v>
      </c>
      <c r="F655" s="212" t="s">
        <v>3721</v>
      </c>
      <c r="G655" s="55"/>
    </row>
    <row r="656" spans="1:7">
      <c r="A656" s="316">
        <v>654</v>
      </c>
      <c r="B656" s="59" t="s">
        <v>717</v>
      </c>
      <c r="C656" s="51"/>
      <c r="D656" s="51"/>
      <c r="E656" s="319">
        <v>5000</v>
      </c>
      <c r="F656" s="212" t="s">
        <v>3722</v>
      </c>
      <c r="G656" s="55"/>
    </row>
    <row r="657" spans="1:7">
      <c r="A657" s="316">
        <v>655</v>
      </c>
      <c r="B657" s="59" t="s">
        <v>17</v>
      </c>
      <c r="C657" s="51"/>
      <c r="D657" s="51"/>
      <c r="E657" s="319">
        <v>5000</v>
      </c>
      <c r="F657" s="212" t="s">
        <v>3722</v>
      </c>
      <c r="G657" s="55"/>
    </row>
    <row r="658" spans="1:7">
      <c r="A658" s="316">
        <v>656</v>
      </c>
      <c r="B658" s="59" t="s">
        <v>493</v>
      </c>
      <c r="C658" s="51"/>
      <c r="D658" s="51"/>
      <c r="E658" s="319">
        <v>5000</v>
      </c>
      <c r="F658" s="212" t="s">
        <v>3723</v>
      </c>
      <c r="G658" s="55"/>
    </row>
    <row r="659" spans="1:7">
      <c r="A659" s="316">
        <v>657</v>
      </c>
      <c r="B659" s="59" t="s">
        <v>52</v>
      </c>
      <c r="C659" s="51"/>
      <c r="D659" s="51"/>
      <c r="E659" s="319">
        <v>5000</v>
      </c>
      <c r="F659" s="212" t="s">
        <v>3723</v>
      </c>
      <c r="G659" s="55"/>
    </row>
    <row r="660" spans="1:7">
      <c r="A660" s="316">
        <v>658</v>
      </c>
      <c r="B660" s="59" t="s">
        <v>179</v>
      </c>
      <c r="C660" s="51"/>
      <c r="D660" s="51"/>
      <c r="E660" s="319">
        <v>5000</v>
      </c>
      <c r="F660" s="212" t="s">
        <v>3724</v>
      </c>
      <c r="G660" s="55"/>
    </row>
    <row r="661" spans="1:7">
      <c r="A661" s="316">
        <v>659</v>
      </c>
      <c r="B661" s="59" t="s">
        <v>93</v>
      </c>
      <c r="C661" s="51"/>
      <c r="D661" s="51"/>
      <c r="E661" s="319">
        <v>5000</v>
      </c>
      <c r="F661" s="212" t="s">
        <v>3724</v>
      </c>
      <c r="G661" s="55"/>
    </row>
    <row r="662" spans="1:7">
      <c r="A662" s="316">
        <v>660</v>
      </c>
      <c r="B662" s="59" t="s">
        <v>130</v>
      </c>
      <c r="C662" s="51"/>
      <c r="D662" s="51"/>
      <c r="E662" s="319">
        <v>5000</v>
      </c>
      <c r="F662" s="212" t="s">
        <v>3725</v>
      </c>
      <c r="G662" s="55"/>
    </row>
    <row r="663" spans="1:7">
      <c r="A663" s="316">
        <v>661</v>
      </c>
      <c r="B663" s="59" t="s">
        <v>3707</v>
      </c>
      <c r="C663" s="51"/>
      <c r="D663" s="51"/>
      <c r="E663" s="319">
        <v>5000</v>
      </c>
      <c r="F663" s="212" t="s">
        <v>3725</v>
      </c>
      <c r="G663" s="55"/>
    </row>
    <row r="664" spans="1:7">
      <c r="A664" s="316">
        <v>662</v>
      </c>
      <c r="B664" s="59" t="s">
        <v>180</v>
      </c>
      <c r="C664" s="51"/>
      <c r="D664" s="51"/>
      <c r="E664" s="319">
        <v>5000</v>
      </c>
      <c r="F664" s="212" t="s">
        <v>3726</v>
      </c>
      <c r="G664" s="55"/>
    </row>
    <row r="665" spans="1:7">
      <c r="A665" s="316">
        <v>663</v>
      </c>
      <c r="B665" s="59" t="s">
        <v>131</v>
      </c>
      <c r="C665" s="51"/>
      <c r="D665" s="51"/>
      <c r="E665" s="319">
        <v>5000</v>
      </c>
      <c r="F665" s="212" t="s">
        <v>3726</v>
      </c>
      <c r="G665" s="55"/>
    </row>
    <row r="666" spans="1:7">
      <c r="A666" s="316">
        <v>664</v>
      </c>
      <c r="B666" s="59" t="s">
        <v>133</v>
      </c>
      <c r="C666" s="51"/>
      <c r="D666" s="51"/>
      <c r="E666" s="319">
        <v>5000</v>
      </c>
      <c r="F666" s="212" t="s">
        <v>3726</v>
      </c>
      <c r="G666" s="55"/>
    </row>
    <row r="667" spans="1:7">
      <c r="A667" s="316">
        <v>665</v>
      </c>
      <c r="B667" s="59" t="s">
        <v>3708</v>
      </c>
      <c r="C667" s="51"/>
      <c r="D667" s="51"/>
      <c r="E667" s="319">
        <v>5000</v>
      </c>
      <c r="F667" s="212" t="s">
        <v>3727</v>
      </c>
      <c r="G667" s="55"/>
    </row>
    <row r="668" spans="1:7">
      <c r="A668" s="316">
        <v>666</v>
      </c>
      <c r="B668" s="59" t="s">
        <v>512</v>
      </c>
      <c r="C668" s="51"/>
      <c r="D668" s="51"/>
      <c r="E668" s="319">
        <v>5000</v>
      </c>
      <c r="F668" s="212" t="s">
        <v>3727</v>
      </c>
      <c r="G668" s="55"/>
    </row>
    <row r="669" spans="1:7">
      <c r="A669" s="316">
        <v>667</v>
      </c>
      <c r="B669" s="59" t="s">
        <v>514</v>
      </c>
      <c r="C669" s="51"/>
      <c r="D669" s="51"/>
      <c r="E669" s="319">
        <v>5000</v>
      </c>
      <c r="F669" s="212" t="s">
        <v>3727</v>
      </c>
      <c r="G669" s="55"/>
    </row>
    <row r="670" spans="1:7">
      <c r="A670" s="316">
        <v>668</v>
      </c>
      <c r="B670" s="59" t="s">
        <v>72</v>
      </c>
      <c r="C670" s="51"/>
      <c r="D670" s="51"/>
      <c r="E670" s="319">
        <v>5000</v>
      </c>
      <c r="F670" s="212" t="s">
        <v>3729</v>
      </c>
      <c r="G670" s="55"/>
    </row>
    <row r="671" spans="1:7">
      <c r="A671" s="316">
        <v>669</v>
      </c>
      <c r="B671" s="232" t="s">
        <v>3704</v>
      </c>
      <c r="C671" s="51"/>
      <c r="D671" s="51"/>
      <c r="E671" s="318">
        <v>96072</v>
      </c>
      <c r="F671" s="212" t="s">
        <v>8470</v>
      </c>
      <c r="G671" s="584" t="s">
        <v>8471</v>
      </c>
    </row>
    <row r="672" spans="1:7">
      <c r="A672" s="316">
        <v>670</v>
      </c>
      <c r="B672" s="232" t="s">
        <v>3704</v>
      </c>
      <c r="C672" s="51"/>
      <c r="D672" s="51"/>
      <c r="E672" s="318">
        <v>96072</v>
      </c>
      <c r="F672" s="212" t="s">
        <v>8608</v>
      </c>
      <c r="G672" s="584"/>
    </row>
    <row r="673" spans="1:7" ht="57">
      <c r="A673" s="316">
        <v>671</v>
      </c>
      <c r="B673" s="232" t="s">
        <v>3881</v>
      </c>
      <c r="C673" s="51"/>
      <c r="D673" s="51"/>
      <c r="E673" s="318">
        <v>691725</v>
      </c>
      <c r="F673" s="212" t="s">
        <v>8609</v>
      </c>
      <c r="G673" s="143" t="s">
        <v>8474</v>
      </c>
    </row>
    <row r="674" spans="1:7" ht="26.25" customHeight="1">
      <c r="A674" s="576" t="s">
        <v>3567</v>
      </c>
      <c r="B674" s="576"/>
      <c r="C674" s="576"/>
      <c r="D674" s="576"/>
      <c r="E674" s="321">
        <f>SUM(E3:E673)</f>
        <v>78812869</v>
      </c>
      <c r="F674" s="59"/>
      <c r="G674" s="55"/>
    </row>
    <row r="675" spans="1:7" ht="26.25" customHeight="1">
      <c r="A675" s="577" t="s">
        <v>2195</v>
      </c>
      <c r="B675" s="577"/>
      <c r="C675" s="577"/>
      <c r="D675" s="577"/>
      <c r="E675" s="321">
        <f>37054000+E673</f>
        <v>37745725</v>
      </c>
      <c r="F675" s="212"/>
      <c r="G675" s="36" t="s">
        <v>3891</v>
      </c>
    </row>
    <row r="676" spans="1:7" ht="26.25" customHeight="1">
      <c r="A676" s="577" t="s">
        <v>2196</v>
      </c>
      <c r="B676" s="577"/>
      <c r="C676" s="577"/>
      <c r="D676" s="577"/>
      <c r="E676" s="321">
        <f>E674-E675</f>
        <v>41067144</v>
      </c>
      <c r="F676" s="212"/>
      <c r="G676" s="36"/>
    </row>
    <row r="677" spans="1:7" ht="70.5" customHeight="1">
      <c r="A677" s="573" t="s">
        <v>9042</v>
      </c>
      <c r="B677" s="573"/>
      <c r="C677" s="573"/>
      <c r="D677" s="573"/>
      <c r="E677" s="573"/>
      <c r="F677" s="573"/>
      <c r="G677" s="573"/>
    </row>
  </sheetData>
  <mergeCells count="5">
    <mergeCell ref="G671:G672"/>
    <mergeCell ref="A677:G677"/>
    <mergeCell ref="A674:D674"/>
    <mergeCell ref="A675:D675"/>
    <mergeCell ref="A676:D676"/>
  </mergeCells>
  <phoneticPr fontId="2" type="noConversion"/>
  <printOptions horizontalCentered="1"/>
  <pageMargins left="0.70866141732283472" right="0.51181102362204722" top="0.55118110236220474" bottom="0.55118110236220474" header="0.31496062992125984" footer="0.31496062992125984"/>
  <pageSetup paperSize="9" scale="78" fitToHeight="30" orientation="portrait"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
  <sheetViews>
    <sheetView zoomScale="90" zoomScaleNormal="90" workbookViewId="0">
      <pane xSplit="1" ySplit="3" topLeftCell="B25" activePane="bottomRight" state="frozen"/>
      <selection activeCell="N172" sqref="N172"/>
      <selection pane="topRight" activeCell="N172" sqref="N172"/>
      <selection pane="bottomLeft" activeCell="N172" sqref="N172"/>
      <selection pane="bottomRight" activeCell="D25" sqref="D25:E25"/>
    </sheetView>
  </sheetViews>
  <sheetFormatPr defaultColWidth="8.875" defaultRowHeight="14.25"/>
  <cols>
    <col min="1" max="1" width="6.375" style="3" customWidth="1"/>
    <col min="2" max="2" width="11" style="210" bestFit="1" customWidth="1"/>
    <col min="3" max="3" width="11.625" style="3" bestFit="1" customWidth="1"/>
    <col min="4" max="5" width="19.5" style="3" customWidth="1"/>
    <col min="6" max="6" width="14" style="3" customWidth="1"/>
    <col min="7" max="7" width="12.5" style="5" customWidth="1"/>
    <col min="8" max="9" width="15" style="20" customWidth="1"/>
    <col min="10" max="10" width="15.5" style="11" customWidth="1"/>
    <col min="11" max="12" width="13.375" style="11" customWidth="1"/>
    <col min="13" max="16384" width="8.875" style="3"/>
  </cols>
  <sheetData>
    <row r="1" spans="1:12" s="295" customFormat="1" ht="19.5">
      <c r="A1" s="293" t="s">
        <v>3949</v>
      </c>
      <c r="B1" s="294"/>
      <c r="G1" s="296"/>
      <c r="H1" s="297"/>
      <c r="I1" s="297"/>
      <c r="J1" s="139"/>
      <c r="K1" s="139"/>
      <c r="L1" s="139"/>
    </row>
    <row r="2" spans="1:12">
      <c r="A2" s="547" t="s">
        <v>0</v>
      </c>
      <c r="B2" s="572" t="s">
        <v>83</v>
      </c>
      <c r="C2" s="547" t="s">
        <v>8610</v>
      </c>
      <c r="D2" s="547" t="s">
        <v>21</v>
      </c>
      <c r="E2" s="547" t="s">
        <v>22</v>
      </c>
      <c r="F2" s="547" t="s">
        <v>2019</v>
      </c>
      <c r="G2" s="548" t="s">
        <v>8611</v>
      </c>
      <c r="H2" s="547" t="s">
        <v>2205</v>
      </c>
      <c r="I2" s="547" t="s">
        <v>41</v>
      </c>
      <c r="J2" s="547" t="s">
        <v>2020</v>
      </c>
      <c r="K2" s="547"/>
      <c r="L2" s="547"/>
    </row>
    <row r="3" spans="1:12" ht="28.5">
      <c r="A3" s="547"/>
      <c r="B3" s="572"/>
      <c r="C3" s="547"/>
      <c r="D3" s="547"/>
      <c r="E3" s="547"/>
      <c r="F3" s="547"/>
      <c r="G3" s="548"/>
      <c r="H3" s="547"/>
      <c r="I3" s="547"/>
      <c r="J3" s="147" t="s">
        <v>8612</v>
      </c>
      <c r="K3" s="547" t="s">
        <v>35</v>
      </c>
      <c r="L3" s="547"/>
    </row>
    <row r="4" spans="1:12" s="209" customFormat="1" ht="42.75">
      <c r="A4" s="148">
        <v>1</v>
      </c>
      <c r="B4" s="148" t="s">
        <v>2652</v>
      </c>
      <c r="C4" s="52">
        <v>1100000</v>
      </c>
      <c r="D4" s="51" t="s">
        <v>3301</v>
      </c>
      <c r="E4" s="51" t="s">
        <v>3300</v>
      </c>
      <c r="F4" s="56" t="s">
        <v>8613</v>
      </c>
      <c r="G4" s="568">
        <v>6000000</v>
      </c>
      <c r="H4" s="579" t="s">
        <v>8981</v>
      </c>
      <c r="I4" s="579" t="s">
        <v>8979</v>
      </c>
      <c r="J4" s="571" t="s">
        <v>3097</v>
      </c>
      <c r="K4" s="578"/>
      <c r="L4" s="578"/>
    </row>
    <row r="5" spans="1:12" s="209" customFormat="1" ht="42.75">
      <c r="A5" s="148">
        <v>2</v>
      </c>
      <c r="B5" s="148" t="s">
        <v>3314</v>
      </c>
      <c r="C5" s="52">
        <v>1500000</v>
      </c>
      <c r="D5" s="51" t="s">
        <v>3301</v>
      </c>
      <c r="E5" s="51" t="s">
        <v>3300</v>
      </c>
      <c r="F5" s="56" t="s">
        <v>8613</v>
      </c>
      <c r="G5" s="568"/>
      <c r="H5" s="579"/>
      <c r="I5" s="579"/>
      <c r="J5" s="571"/>
      <c r="K5" s="578"/>
      <c r="L5" s="578"/>
    </row>
    <row r="6" spans="1:12" s="209" customFormat="1" ht="42.75">
      <c r="A6" s="148">
        <v>3</v>
      </c>
      <c r="B6" s="148" t="s">
        <v>3313</v>
      </c>
      <c r="C6" s="52">
        <v>3000000</v>
      </c>
      <c r="D6" s="51" t="s">
        <v>3301</v>
      </c>
      <c r="E6" s="51" t="s">
        <v>3300</v>
      </c>
      <c r="F6" s="56" t="s">
        <v>8613</v>
      </c>
      <c r="G6" s="568"/>
      <c r="H6" s="579"/>
      <c r="I6" s="579"/>
      <c r="J6" s="571"/>
      <c r="K6" s="578"/>
      <c r="L6" s="578"/>
    </row>
    <row r="7" spans="1:12" s="209" customFormat="1" ht="42.75">
      <c r="A7" s="148">
        <v>4</v>
      </c>
      <c r="B7" s="148" t="s">
        <v>3312</v>
      </c>
      <c r="C7" s="52">
        <v>160000</v>
      </c>
      <c r="D7" s="51" t="s">
        <v>3301</v>
      </c>
      <c r="E7" s="51" t="s">
        <v>3300</v>
      </c>
      <c r="F7" s="56" t="s">
        <v>8306</v>
      </c>
      <c r="G7" s="568"/>
      <c r="H7" s="579"/>
      <c r="I7" s="579"/>
      <c r="J7" s="571"/>
      <c r="K7" s="578"/>
      <c r="L7" s="578"/>
    </row>
    <row r="8" spans="1:12" s="209" customFormat="1" ht="42.75">
      <c r="A8" s="148">
        <v>5</v>
      </c>
      <c r="B8" s="148" t="s">
        <v>3311</v>
      </c>
      <c r="C8" s="52">
        <v>528000</v>
      </c>
      <c r="D8" s="51" t="s">
        <v>3301</v>
      </c>
      <c r="E8" s="51" t="s">
        <v>3300</v>
      </c>
      <c r="F8" s="56" t="s">
        <v>8365</v>
      </c>
      <c r="G8" s="113">
        <v>600000</v>
      </c>
      <c r="H8" s="211" t="s">
        <v>8980</v>
      </c>
      <c r="I8" s="211"/>
      <c r="J8" s="141" t="s">
        <v>3096</v>
      </c>
      <c r="K8" s="56"/>
      <c r="L8" s="56"/>
    </row>
    <row r="9" spans="1:12" s="209" customFormat="1" ht="57">
      <c r="A9" s="148">
        <v>6</v>
      </c>
      <c r="B9" s="148" t="s">
        <v>3310</v>
      </c>
      <c r="C9" s="52">
        <v>2937000</v>
      </c>
      <c r="D9" s="51" t="s">
        <v>3301</v>
      </c>
      <c r="E9" s="51" t="s">
        <v>3300</v>
      </c>
      <c r="F9" s="56" t="s">
        <v>8486</v>
      </c>
      <c r="G9" s="113">
        <v>3300000</v>
      </c>
      <c r="H9" s="211">
        <f>(3300000-2937000)/3300000/2</f>
        <v>5.5E-2</v>
      </c>
      <c r="I9" s="211" t="s">
        <v>3334</v>
      </c>
      <c r="J9" s="141" t="s">
        <v>3095</v>
      </c>
      <c r="K9" s="56"/>
      <c r="L9" s="56"/>
    </row>
    <row r="10" spans="1:12" s="209" customFormat="1" ht="42.75">
      <c r="A10" s="148">
        <v>7</v>
      </c>
      <c r="B10" s="148" t="s">
        <v>3309</v>
      </c>
      <c r="C10" s="52">
        <v>2300000</v>
      </c>
      <c r="D10" s="51" t="s">
        <v>3301</v>
      </c>
      <c r="E10" s="51" t="s">
        <v>3300</v>
      </c>
      <c r="F10" s="56" t="s">
        <v>8375</v>
      </c>
      <c r="G10" s="56"/>
      <c r="H10" s="211" t="s">
        <v>8980</v>
      </c>
      <c r="I10" s="212"/>
      <c r="J10" s="56"/>
      <c r="K10" s="56"/>
      <c r="L10" s="56"/>
    </row>
    <row r="11" spans="1:12" s="209" customFormat="1" ht="42.75">
      <c r="A11" s="148">
        <v>8</v>
      </c>
      <c r="B11" s="148" t="s">
        <v>3308</v>
      </c>
      <c r="C11" s="52">
        <v>2095000</v>
      </c>
      <c r="D11" s="51" t="s">
        <v>3301</v>
      </c>
      <c r="E11" s="51" t="s">
        <v>3300</v>
      </c>
      <c r="F11" s="56" t="s">
        <v>8375</v>
      </c>
      <c r="G11" s="56"/>
      <c r="H11" s="211" t="s">
        <v>3566</v>
      </c>
      <c r="I11" s="212"/>
      <c r="J11" s="56"/>
      <c r="K11" s="56"/>
      <c r="L11" s="56"/>
    </row>
    <row r="12" spans="1:12" s="209" customFormat="1" ht="42.75">
      <c r="A12" s="148">
        <v>9</v>
      </c>
      <c r="B12" s="148" t="s">
        <v>3308</v>
      </c>
      <c r="C12" s="52">
        <v>530000</v>
      </c>
      <c r="D12" s="51" t="s">
        <v>3301</v>
      </c>
      <c r="E12" s="51" t="s">
        <v>3300</v>
      </c>
      <c r="F12" s="56" t="s">
        <v>8614</v>
      </c>
      <c r="G12" s="56"/>
      <c r="H12" s="211" t="s">
        <v>8980</v>
      </c>
      <c r="I12" s="212"/>
      <c r="J12" s="56"/>
      <c r="K12" s="56"/>
      <c r="L12" s="56"/>
    </row>
    <row r="13" spans="1:12" s="209" customFormat="1" ht="42.75">
      <c r="A13" s="148">
        <v>10</v>
      </c>
      <c r="B13" s="148" t="s">
        <v>3307</v>
      </c>
      <c r="C13" s="52">
        <v>800000</v>
      </c>
      <c r="D13" s="51" t="s">
        <v>3301</v>
      </c>
      <c r="E13" s="51" t="s">
        <v>3300</v>
      </c>
      <c r="F13" s="56" t="s">
        <v>8487</v>
      </c>
      <c r="G13" s="56"/>
      <c r="H13" s="211" t="s">
        <v>8980</v>
      </c>
      <c r="I13" s="212"/>
      <c r="J13" s="56"/>
      <c r="K13" s="56"/>
      <c r="L13" s="56"/>
    </row>
    <row r="14" spans="1:12" s="209" customFormat="1" ht="42.75">
      <c r="A14" s="148">
        <v>11</v>
      </c>
      <c r="B14" s="148" t="s">
        <v>3306</v>
      </c>
      <c r="C14" s="52">
        <v>430000</v>
      </c>
      <c r="D14" s="51" t="s">
        <v>3301</v>
      </c>
      <c r="E14" s="51" t="s">
        <v>3300</v>
      </c>
      <c r="F14" s="56" t="s">
        <v>8487</v>
      </c>
      <c r="G14" s="56"/>
      <c r="H14" s="211" t="s">
        <v>8980</v>
      </c>
      <c r="I14" s="212"/>
      <c r="J14" s="56"/>
      <c r="K14" s="56"/>
      <c r="L14" s="56"/>
    </row>
    <row r="15" spans="1:12" s="209" customFormat="1" ht="42.75">
      <c r="A15" s="148">
        <v>12</v>
      </c>
      <c r="B15" s="148" t="s">
        <v>3305</v>
      </c>
      <c r="C15" s="52">
        <v>492000</v>
      </c>
      <c r="D15" s="51" t="s">
        <v>3301</v>
      </c>
      <c r="E15" s="51" t="s">
        <v>3300</v>
      </c>
      <c r="F15" s="56" t="s">
        <v>8580</v>
      </c>
      <c r="G15" s="56"/>
      <c r="H15" s="211" t="s">
        <v>8980</v>
      </c>
      <c r="I15" s="212"/>
      <c r="J15" s="56"/>
      <c r="K15" s="56"/>
      <c r="L15" s="56"/>
    </row>
    <row r="16" spans="1:12" s="209" customFormat="1" ht="42.75">
      <c r="A16" s="148">
        <v>13</v>
      </c>
      <c r="B16" s="148" t="s">
        <v>2994</v>
      </c>
      <c r="C16" s="52">
        <v>246000</v>
      </c>
      <c r="D16" s="51" t="s">
        <v>3301</v>
      </c>
      <c r="E16" s="51" t="s">
        <v>3300</v>
      </c>
      <c r="F16" s="56" t="s">
        <v>8580</v>
      </c>
      <c r="G16" s="56"/>
      <c r="H16" s="211" t="s">
        <v>8980</v>
      </c>
      <c r="I16" s="212"/>
      <c r="J16" s="56"/>
      <c r="K16" s="56"/>
      <c r="L16" s="56"/>
    </row>
    <row r="17" spans="1:12" s="209" customFormat="1" ht="42.75">
      <c r="A17" s="148">
        <v>14</v>
      </c>
      <c r="B17" s="148" t="s">
        <v>3304</v>
      </c>
      <c r="C17" s="52">
        <v>244000</v>
      </c>
      <c r="D17" s="51" t="s">
        <v>3301</v>
      </c>
      <c r="E17" s="51" t="s">
        <v>3300</v>
      </c>
      <c r="F17" s="56" t="s">
        <v>8488</v>
      </c>
      <c r="G17" s="56"/>
      <c r="H17" s="211" t="s">
        <v>8980</v>
      </c>
      <c r="I17" s="212"/>
      <c r="J17" s="56"/>
      <c r="K17" s="56"/>
      <c r="L17" s="56"/>
    </row>
    <row r="18" spans="1:12" s="209" customFormat="1" ht="42.75">
      <c r="A18" s="148">
        <v>15</v>
      </c>
      <c r="B18" s="148" t="s">
        <v>3335</v>
      </c>
      <c r="C18" s="52">
        <v>360000</v>
      </c>
      <c r="D18" s="51" t="s">
        <v>3301</v>
      </c>
      <c r="E18" s="51" t="s">
        <v>3300</v>
      </c>
      <c r="F18" s="56" t="s">
        <v>8615</v>
      </c>
      <c r="G18" s="56"/>
      <c r="H18" s="211" t="s">
        <v>8980</v>
      </c>
      <c r="I18" s="212"/>
      <c r="J18" s="56"/>
      <c r="K18" s="56"/>
      <c r="L18" s="56"/>
    </row>
    <row r="19" spans="1:12" s="209" customFormat="1" ht="42.75">
      <c r="A19" s="148">
        <v>16</v>
      </c>
      <c r="B19" s="148" t="s">
        <v>3303</v>
      </c>
      <c r="C19" s="52">
        <v>123000</v>
      </c>
      <c r="D19" s="51" t="s">
        <v>3301</v>
      </c>
      <c r="E19" s="51" t="s">
        <v>3300</v>
      </c>
      <c r="F19" s="56" t="s">
        <v>8494</v>
      </c>
      <c r="G19" s="56"/>
      <c r="H19" s="211" t="s">
        <v>3566</v>
      </c>
      <c r="I19" s="212"/>
      <c r="J19" s="56"/>
      <c r="K19" s="56"/>
      <c r="L19" s="56"/>
    </row>
    <row r="20" spans="1:12" s="209" customFormat="1" ht="42.75">
      <c r="A20" s="148">
        <v>17</v>
      </c>
      <c r="B20" s="148" t="s">
        <v>2292</v>
      </c>
      <c r="C20" s="52">
        <v>115000</v>
      </c>
      <c r="D20" s="51" t="s">
        <v>3301</v>
      </c>
      <c r="E20" s="51" t="s">
        <v>3300</v>
      </c>
      <c r="F20" s="56" t="s">
        <v>8587</v>
      </c>
      <c r="G20" s="56"/>
      <c r="H20" s="211" t="s">
        <v>8980</v>
      </c>
      <c r="I20" s="212"/>
      <c r="J20" s="56"/>
      <c r="K20" s="56"/>
      <c r="L20" s="56"/>
    </row>
    <row r="21" spans="1:12" s="209" customFormat="1" ht="42.75">
      <c r="A21" s="148">
        <v>18</v>
      </c>
      <c r="B21" s="148" t="s">
        <v>3302</v>
      </c>
      <c r="C21" s="52">
        <v>2000000</v>
      </c>
      <c r="D21" s="51" t="s">
        <v>3301</v>
      </c>
      <c r="E21" s="51" t="s">
        <v>3300</v>
      </c>
      <c r="F21" s="56" t="s">
        <v>8401</v>
      </c>
      <c r="G21" s="56"/>
      <c r="H21" s="211" t="s">
        <v>3566</v>
      </c>
      <c r="I21" s="212"/>
      <c r="J21" s="56"/>
      <c r="K21" s="56"/>
      <c r="L21" s="56"/>
    </row>
    <row r="22" spans="1:12" s="209" customFormat="1" ht="42.75">
      <c r="A22" s="148">
        <v>19</v>
      </c>
      <c r="B22" s="148" t="s">
        <v>730</v>
      </c>
      <c r="C22" s="52">
        <v>160000</v>
      </c>
      <c r="D22" s="51" t="s">
        <v>3301</v>
      </c>
      <c r="E22" s="51" t="s">
        <v>3300</v>
      </c>
      <c r="F22" s="56" t="s">
        <v>8504</v>
      </c>
      <c r="G22" s="56"/>
      <c r="H22" s="211" t="s">
        <v>8980</v>
      </c>
      <c r="I22" s="212"/>
      <c r="J22" s="56"/>
      <c r="K22" s="56"/>
      <c r="L22" s="56"/>
    </row>
    <row r="23" spans="1:12" s="209" customFormat="1" ht="42.75">
      <c r="A23" s="148">
        <v>20</v>
      </c>
      <c r="B23" s="148" t="s">
        <v>2345</v>
      </c>
      <c r="C23" s="52">
        <v>150000</v>
      </c>
      <c r="D23" s="51" t="s">
        <v>3301</v>
      </c>
      <c r="E23" s="51" t="s">
        <v>3300</v>
      </c>
      <c r="F23" s="56" t="s">
        <v>8414</v>
      </c>
      <c r="G23" s="56"/>
      <c r="H23" s="211" t="s">
        <v>8980</v>
      </c>
      <c r="I23" s="212"/>
      <c r="J23" s="56"/>
      <c r="K23" s="56"/>
      <c r="L23" s="56"/>
    </row>
    <row r="24" spans="1:12" s="209" customFormat="1" ht="42.75">
      <c r="A24" s="148">
        <v>21</v>
      </c>
      <c r="B24" s="148" t="s">
        <v>734</v>
      </c>
      <c r="C24" s="52">
        <v>160000</v>
      </c>
      <c r="D24" s="51" t="s">
        <v>3301</v>
      </c>
      <c r="E24" s="51" t="s">
        <v>3300</v>
      </c>
      <c r="F24" s="56" t="s">
        <v>8512</v>
      </c>
      <c r="G24" s="56"/>
      <c r="H24" s="211" t="s">
        <v>8980</v>
      </c>
      <c r="I24" s="212"/>
      <c r="J24" s="56"/>
      <c r="K24" s="56"/>
      <c r="L24" s="56"/>
    </row>
    <row r="25" spans="1:12" s="209" customFormat="1">
      <c r="A25" s="148">
        <v>22</v>
      </c>
      <c r="B25" s="148" t="s">
        <v>2362</v>
      </c>
      <c r="C25" s="52">
        <v>560000</v>
      </c>
      <c r="D25" s="51"/>
      <c r="E25" s="51"/>
      <c r="F25" s="56" t="s">
        <v>8319</v>
      </c>
      <c r="G25" s="56"/>
      <c r="H25" s="211" t="s">
        <v>8980</v>
      </c>
      <c r="I25" s="212"/>
      <c r="J25" s="56"/>
      <c r="K25" s="56"/>
      <c r="L25" s="56"/>
    </row>
    <row r="26" spans="1:12" s="161" customFormat="1" ht="26.25" customHeight="1">
      <c r="A26" s="575" t="s">
        <v>1938</v>
      </c>
      <c r="B26" s="575"/>
      <c r="C26" s="306">
        <f>SUM(C4:C25)</f>
        <v>19990000</v>
      </c>
      <c r="D26" s="328"/>
      <c r="E26" s="328"/>
      <c r="F26" s="328"/>
      <c r="G26" s="306"/>
      <c r="H26" s="330"/>
      <c r="I26" s="330"/>
      <c r="J26" s="328"/>
      <c r="K26" s="328"/>
      <c r="L26" s="328"/>
    </row>
    <row r="27" spans="1:12" ht="129" customHeight="1">
      <c r="A27" s="573" t="s">
        <v>9043</v>
      </c>
      <c r="B27" s="574"/>
      <c r="C27" s="574"/>
      <c r="D27" s="574"/>
      <c r="E27" s="574"/>
      <c r="F27" s="574"/>
      <c r="G27" s="574"/>
      <c r="H27" s="574"/>
      <c r="I27" s="574"/>
      <c r="J27" s="574"/>
      <c r="K27" s="574"/>
      <c r="L27" s="574"/>
    </row>
  </sheetData>
  <mergeCells count="19">
    <mergeCell ref="A27:L27"/>
    <mergeCell ref="A26:B26"/>
    <mergeCell ref="L4:L7"/>
    <mergeCell ref="G4:G7"/>
    <mergeCell ref="H4:H7"/>
    <mergeCell ref="I4:I7"/>
    <mergeCell ref="J4:J7"/>
    <mergeCell ref="K4:K7"/>
    <mergeCell ref="G2:G3"/>
    <mergeCell ref="H2:H3"/>
    <mergeCell ref="I2:I3"/>
    <mergeCell ref="J2:L2"/>
    <mergeCell ref="K3:L3"/>
    <mergeCell ref="F2:F3"/>
    <mergeCell ref="A2:A3"/>
    <mergeCell ref="B2:B3"/>
    <mergeCell ref="C2:C3"/>
    <mergeCell ref="D2:D3"/>
    <mergeCell ref="E2:E3"/>
  </mergeCells>
  <phoneticPr fontId="2" type="noConversion"/>
  <printOptions horizontalCentered="1"/>
  <pageMargins left="0.51181102362204722" right="0.70866141732283472" top="0.55118110236220474" bottom="0.55118110236220474" header="0.31496062992125984" footer="0.31496062992125984"/>
  <pageSetup paperSize="9" scale="80" fitToHeight="0" orientation="landscape"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90"/>
  <sheetViews>
    <sheetView zoomScale="90" zoomScaleNormal="90" workbookViewId="0">
      <selection activeCell="C3" sqref="C3:D186"/>
    </sheetView>
  </sheetViews>
  <sheetFormatPr defaultColWidth="8.875" defaultRowHeight="14.25"/>
  <cols>
    <col min="1" max="1" width="5.75" style="3" bestFit="1" customWidth="1"/>
    <col min="2" max="2" width="10.5" style="3" bestFit="1" customWidth="1"/>
    <col min="3" max="3" width="18.375" style="3" customWidth="1"/>
    <col min="4" max="4" width="17.375" style="3" customWidth="1"/>
    <col min="5" max="5" width="13.25" style="28" customWidth="1"/>
    <col min="6" max="6" width="13.875" style="20" bestFit="1" customWidth="1"/>
    <col min="7" max="7" width="21" style="20" customWidth="1"/>
    <col min="8" max="16384" width="8.875" style="3"/>
  </cols>
  <sheetData>
    <row r="1" spans="1:7" s="2" customFormat="1" ht="19.5">
      <c r="A1" s="17" t="s">
        <v>3950</v>
      </c>
      <c r="E1" s="315"/>
      <c r="F1" s="47"/>
      <c r="G1" s="47"/>
    </row>
    <row r="2" spans="1:7">
      <c r="A2" s="147" t="s">
        <v>0</v>
      </c>
      <c r="B2" s="147" t="s">
        <v>1</v>
      </c>
      <c r="C2" s="147" t="s">
        <v>22</v>
      </c>
      <c r="D2" s="147" t="s">
        <v>21</v>
      </c>
      <c r="E2" s="147" t="s">
        <v>84</v>
      </c>
      <c r="F2" s="147" t="s">
        <v>2</v>
      </c>
      <c r="G2" s="147" t="s">
        <v>166</v>
      </c>
    </row>
    <row r="3" spans="1:7">
      <c r="A3" s="316">
        <v>1</v>
      </c>
      <c r="B3" s="37" t="s">
        <v>3763</v>
      </c>
      <c r="C3" s="51"/>
      <c r="D3" s="51"/>
      <c r="E3" s="318">
        <v>240000</v>
      </c>
      <c r="F3" s="59" t="s">
        <v>8344</v>
      </c>
      <c r="G3" s="59"/>
    </row>
    <row r="4" spans="1:7">
      <c r="A4" s="316">
        <v>2</v>
      </c>
      <c r="B4" s="37" t="s">
        <v>3764</v>
      </c>
      <c r="C4" s="51"/>
      <c r="D4" s="51"/>
      <c r="E4" s="318">
        <v>240000</v>
      </c>
      <c r="F4" s="59" t="s">
        <v>8347</v>
      </c>
      <c r="G4" s="59"/>
    </row>
    <row r="5" spans="1:7">
      <c r="A5" s="316">
        <v>3</v>
      </c>
      <c r="B5" s="37" t="s">
        <v>3765</v>
      </c>
      <c r="C5" s="51"/>
      <c r="D5" s="51"/>
      <c r="E5" s="318">
        <v>180000</v>
      </c>
      <c r="F5" s="59" t="s">
        <v>8351</v>
      </c>
      <c r="G5" s="59"/>
    </row>
    <row r="6" spans="1:7">
      <c r="A6" s="316">
        <v>4</v>
      </c>
      <c r="B6" s="37" t="s">
        <v>3766</v>
      </c>
      <c r="C6" s="51"/>
      <c r="D6" s="51"/>
      <c r="E6" s="318">
        <v>180000</v>
      </c>
      <c r="F6" s="59" t="s">
        <v>8354</v>
      </c>
      <c r="G6" s="59"/>
    </row>
    <row r="7" spans="1:7">
      <c r="A7" s="316">
        <v>5</v>
      </c>
      <c r="B7" s="37" t="s">
        <v>3767</v>
      </c>
      <c r="C7" s="51"/>
      <c r="D7" s="51"/>
      <c r="E7" s="318">
        <v>180000</v>
      </c>
      <c r="F7" s="59" t="s">
        <v>8356</v>
      </c>
      <c r="G7" s="59"/>
    </row>
    <row r="8" spans="1:7">
      <c r="A8" s="316">
        <v>6</v>
      </c>
      <c r="B8" s="37" t="s">
        <v>3768</v>
      </c>
      <c r="C8" s="51"/>
      <c r="D8" s="51"/>
      <c r="E8" s="318">
        <v>180000</v>
      </c>
      <c r="F8" s="59" t="s">
        <v>8572</v>
      </c>
      <c r="G8" s="59"/>
    </row>
    <row r="9" spans="1:7">
      <c r="A9" s="316">
        <v>7</v>
      </c>
      <c r="B9" s="37" t="s">
        <v>3769</v>
      </c>
      <c r="C9" s="51"/>
      <c r="D9" s="51"/>
      <c r="E9" s="318">
        <v>180000</v>
      </c>
      <c r="F9" s="59" t="s">
        <v>8364</v>
      </c>
      <c r="G9" s="59"/>
    </row>
    <row r="10" spans="1:7">
      <c r="A10" s="316">
        <v>8</v>
      </c>
      <c r="B10" s="37" t="s">
        <v>3770</v>
      </c>
      <c r="C10" s="51"/>
      <c r="D10" s="51"/>
      <c r="E10" s="318">
        <v>180000</v>
      </c>
      <c r="F10" s="59" t="s">
        <v>8368</v>
      </c>
      <c r="G10" s="59"/>
    </row>
    <row r="11" spans="1:7">
      <c r="A11" s="316">
        <v>9</v>
      </c>
      <c r="B11" s="37" t="s">
        <v>3771</v>
      </c>
      <c r="C11" s="51"/>
      <c r="D11" s="51"/>
      <c r="E11" s="318">
        <v>180000</v>
      </c>
      <c r="F11" s="59" t="s">
        <v>8579</v>
      </c>
      <c r="G11" s="59"/>
    </row>
    <row r="12" spans="1:7">
      <c r="A12" s="316">
        <v>10</v>
      </c>
      <c r="B12" s="37" t="s">
        <v>3772</v>
      </c>
      <c r="C12" s="51"/>
      <c r="D12" s="51"/>
      <c r="E12" s="318">
        <v>180000</v>
      </c>
      <c r="F12" s="212" t="s">
        <v>8614</v>
      </c>
      <c r="G12" s="59"/>
    </row>
    <row r="13" spans="1:7">
      <c r="A13" s="316">
        <v>11</v>
      </c>
      <c r="B13" s="37" t="s">
        <v>3773</v>
      </c>
      <c r="C13" s="51"/>
      <c r="D13" s="51"/>
      <c r="E13" s="318">
        <v>6000</v>
      </c>
      <c r="F13" s="212" t="s">
        <v>8487</v>
      </c>
      <c r="G13" s="59"/>
    </row>
    <row r="14" spans="1:7">
      <c r="A14" s="316">
        <v>12</v>
      </c>
      <c r="B14" s="37" t="s">
        <v>3773</v>
      </c>
      <c r="C14" s="51"/>
      <c r="D14" s="51"/>
      <c r="E14" s="318">
        <v>600000</v>
      </c>
      <c r="F14" s="212" t="s">
        <v>8487</v>
      </c>
      <c r="G14" s="59" t="s">
        <v>3337</v>
      </c>
    </row>
    <row r="15" spans="1:7">
      <c r="A15" s="316">
        <v>13</v>
      </c>
      <c r="B15" s="37" t="s">
        <v>3774</v>
      </c>
      <c r="C15" s="51"/>
      <c r="D15" s="51"/>
      <c r="E15" s="318">
        <v>10000</v>
      </c>
      <c r="F15" s="212" t="s">
        <v>8580</v>
      </c>
      <c r="G15" s="59"/>
    </row>
    <row r="16" spans="1:7">
      <c r="A16" s="316">
        <v>14</v>
      </c>
      <c r="B16" s="37" t="s">
        <v>3775</v>
      </c>
      <c r="C16" s="51"/>
      <c r="D16" s="51"/>
      <c r="E16" s="318">
        <v>4000</v>
      </c>
      <c r="F16" s="212" t="s">
        <v>8580</v>
      </c>
      <c r="G16" s="59"/>
    </row>
    <row r="17" spans="1:7">
      <c r="A17" s="316">
        <v>15</v>
      </c>
      <c r="B17" s="37" t="s">
        <v>2995</v>
      </c>
      <c r="C17" s="51"/>
      <c r="D17" s="51"/>
      <c r="E17" s="318">
        <v>4000</v>
      </c>
      <c r="F17" s="212" t="s">
        <v>8488</v>
      </c>
      <c r="G17" s="59"/>
    </row>
    <row r="18" spans="1:7">
      <c r="A18" s="316">
        <v>16</v>
      </c>
      <c r="B18" s="37" t="s">
        <v>2996</v>
      </c>
      <c r="C18" s="51"/>
      <c r="D18" s="51"/>
      <c r="E18" s="318">
        <v>10000</v>
      </c>
      <c r="F18" s="212" t="s">
        <v>8618</v>
      </c>
      <c r="G18" s="59"/>
    </row>
    <row r="19" spans="1:7">
      <c r="A19" s="316">
        <v>17</v>
      </c>
      <c r="B19" s="37" t="s">
        <v>3776</v>
      </c>
      <c r="C19" s="51"/>
      <c r="D19" s="51"/>
      <c r="E19" s="318">
        <v>20000</v>
      </c>
      <c r="F19" s="212" t="s">
        <v>8379</v>
      </c>
      <c r="G19" s="59"/>
    </row>
    <row r="20" spans="1:7">
      <c r="A20" s="316">
        <v>18</v>
      </c>
      <c r="B20" s="37" t="s">
        <v>2997</v>
      </c>
      <c r="C20" s="51"/>
      <c r="D20" s="51"/>
      <c r="E20" s="318">
        <v>6000</v>
      </c>
      <c r="F20" s="212" t="s">
        <v>8619</v>
      </c>
      <c r="G20" s="59"/>
    </row>
    <row r="21" spans="1:7">
      <c r="A21" s="316">
        <v>19</v>
      </c>
      <c r="B21" s="37" t="s">
        <v>3777</v>
      </c>
      <c r="C21" s="51"/>
      <c r="D21" s="51"/>
      <c r="E21" s="318">
        <v>12000</v>
      </c>
      <c r="F21" s="212" t="s">
        <v>8380</v>
      </c>
      <c r="G21" s="59"/>
    </row>
    <row r="22" spans="1:7">
      <c r="A22" s="316">
        <v>20</v>
      </c>
      <c r="B22" s="37" t="s">
        <v>3778</v>
      </c>
      <c r="C22" s="51"/>
      <c r="D22" s="51"/>
      <c r="E22" s="318">
        <v>500000</v>
      </c>
      <c r="F22" s="212" t="s">
        <v>8620</v>
      </c>
      <c r="G22" s="59" t="s">
        <v>3337</v>
      </c>
    </row>
    <row r="23" spans="1:7">
      <c r="A23" s="316">
        <v>21</v>
      </c>
      <c r="B23" s="37" t="s">
        <v>3778</v>
      </c>
      <c r="C23" s="51"/>
      <c r="D23" s="51"/>
      <c r="E23" s="318">
        <v>500000</v>
      </c>
      <c r="F23" s="212" t="s">
        <v>8492</v>
      </c>
      <c r="G23" s="59" t="s">
        <v>3337</v>
      </c>
    </row>
    <row r="24" spans="1:7">
      <c r="A24" s="316">
        <v>22</v>
      </c>
      <c r="B24" s="37" t="s">
        <v>3779</v>
      </c>
      <c r="C24" s="51"/>
      <c r="D24" s="51"/>
      <c r="E24" s="318">
        <v>80000</v>
      </c>
      <c r="F24" s="212" t="s">
        <v>8492</v>
      </c>
      <c r="G24" s="59"/>
    </row>
    <row r="25" spans="1:7">
      <c r="A25" s="316">
        <v>23</v>
      </c>
      <c r="B25" s="37" t="s">
        <v>2992</v>
      </c>
      <c r="C25" s="51"/>
      <c r="D25" s="51"/>
      <c r="E25" s="318">
        <v>24000</v>
      </c>
      <c r="F25" s="212" t="s">
        <v>8493</v>
      </c>
      <c r="G25" s="59"/>
    </row>
    <row r="26" spans="1:7">
      <c r="A26" s="316">
        <v>24</v>
      </c>
      <c r="B26" s="37" t="s">
        <v>3780</v>
      </c>
      <c r="C26" s="51"/>
      <c r="D26" s="51"/>
      <c r="E26" s="318">
        <v>160000</v>
      </c>
      <c r="F26" s="212" t="s">
        <v>8493</v>
      </c>
      <c r="G26" s="59"/>
    </row>
    <row r="27" spans="1:7">
      <c r="A27" s="316">
        <v>25</v>
      </c>
      <c r="B27" s="37" t="s">
        <v>3781</v>
      </c>
      <c r="C27" s="51"/>
      <c r="D27" s="51"/>
      <c r="E27" s="318">
        <v>6000</v>
      </c>
      <c r="F27" s="212" t="s">
        <v>8382</v>
      </c>
      <c r="G27" s="59"/>
    </row>
    <row r="28" spans="1:7">
      <c r="A28" s="316">
        <v>26</v>
      </c>
      <c r="B28" s="37" t="s">
        <v>3782</v>
      </c>
      <c r="C28" s="51"/>
      <c r="D28" s="51"/>
      <c r="E28" s="318">
        <v>150000</v>
      </c>
      <c r="F28" s="212" t="s">
        <v>8384</v>
      </c>
      <c r="G28" s="59"/>
    </row>
    <row r="29" spans="1:7">
      <c r="A29" s="316">
        <v>27</v>
      </c>
      <c r="B29" s="37" t="s">
        <v>3782</v>
      </c>
      <c r="C29" s="51"/>
      <c r="D29" s="51"/>
      <c r="E29" s="318">
        <v>165000</v>
      </c>
      <c r="F29" s="212" t="s">
        <v>8584</v>
      </c>
      <c r="G29" s="59"/>
    </row>
    <row r="30" spans="1:7">
      <c r="A30" s="316">
        <v>28</v>
      </c>
      <c r="B30" s="37" t="s">
        <v>3068</v>
      </c>
      <c r="C30" s="51"/>
      <c r="D30" s="51"/>
      <c r="E30" s="318">
        <v>60000</v>
      </c>
      <c r="F30" s="212" t="s">
        <v>8584</v>
      </c>
      <c r="G30" s="59"/>
    </row>
    <row r="31" spans="1:7">
      <c r="A31" s="316">
        <v>29</v>
      </c>
      <c r="B31" s="37" t="s">
        <v>3068</v>
      </c>
      <c r="C31" s="51"/>
      <c r="D31" s="51"/>
      <c r="E31" s="318">
        <v>20000</v>
      </c>
      <c r="F31" s="212" t="s">
        <v>8385</v>
      </c>
      <c r="G31" s="59"/>
    </row>
    <row r="32" spans="1:7">
      <c r="A32" s="316">
        <v>30</v>
      </c>
      <c r="B32" s="37" t="s">
        <v>3783</v>
      </c>
      <c r="C32" s="51"/>
      <c r="D32" s="51"/>
      <c r="E32" s="318">
        <v>515000</v>
      </c>
      <c r="F32" s="212" t="s">
        <v>8586</v>
      </c>
      <c r="G32" s="59" t="s">
        <v>3337</v>
      </c>
    </row>
    <row r="33" spans="1:7">
      <c r="A33" s="316">
        <v>31</v>
      </c>
      <c r="B33" s="37" t="s">
        <v>2998</v>
      </c>
      <c r="C33" s="51"/>
      <c r="D33" s="51"/>
      <c r="E33" s="318">
        <v>6000</v>
      </c>
      <c r="F33" s="212" t="s">
        <v>8389</v>
      </c>
      <c r="G33" s="59"/>
    </row>
    <row r="34" spans="1:7">
      <c r="A34" s="316">
        <v>32</v>
      </c>
      <c r="B34" s="37" t="s">
        <v>3784</v>
      </c>
      <c r="C34" s="51"/>
      <c r="D34" s="51"/>
      <c r="E34" s="318">
        <v>240000</v>
      </c>
      <c r="F34" s="212" t="s">
        <v>8389</v>
      </c>
      <c r="G34" s="59"/>
    </row>
    <row r="35" spans="1:7">
      <c r="A35" s="316">
        <v>33</v>
      </c>
      <c r="B35" s="37" t="s">
        <v>3785</v>
      </c>
      <c r="C35" s="51"/>
      <c r="D35" s="51"/>
      <c r="E35" s="318">
        <v>500000</v>
      </c>
      <c r="F35" s="212" t="s">
        <v>8391</v>
      </c>
      <c r="G35" s="59" t="s">
        <v>3337</v>
      </c>
    </row>
    <row r="36" spans="1:7">
      <c r="A36" s="316">
        <v>34</v>
      </c>
      <c r="B36" s="37" t="s">
        <v>3786</v>
      </c>
      <c r="C36" s="51"/>
      <c r="D36" s="51"/>
      <c r="E36" s="318">
        <v>500000</v>
      </c>
      <c r="F36" s="212" t="s">
        <v>8496</v>
      </c>
      <c r="G36" s="59" t="s">
        <v>3337</v>
      </c>
    </row>
    <row r="37" spans="1:7">
      <c r="A37" s="316">
        <v>35</v>
      </c>
      <c r="B37" s="37" t="s">
        <v>3787</v>
      </c>
      <c r="C37" s="51"/>
      <c r="D37" s="51"/>
      <c r="E37" s="318">
        <v>315000</v>
      </c>
      <c r="F37" s="212" t="s">
        <v>8496</v>
      </c>
      <c r="G37" s="59"/>
    </row>
    <row r="38" spans="1:7">
      <c r="A38" s="316">
        <v>36</v>
      </c>
      <c r="B38" s="37" t="s">
        <v>3069</v>
      </c>
      <c r="C38" s="51"/>
      <c r="D38" s="51"/>
      <c r="E38" s="318">
        <v>20000</v>
      </c>
      <c r="F38" s="212" t="s">
        <v>8392</v>
      </c>
      <c r="G38" s="59"/>
    </row>
    <row r="39" spans="1:7">
      <c r="A39" s="316">
        <v>37</v>
      </c>
      <c r="B39" s="37" t="s">
        <v>3788</v>
      </c>
      <c r="C39" s="51"/>
      <c r="D39" s="51"/>
      <c r="E39" s="318">
        <v>10000</v>
      </c>
      <c r="F39" s="212" t="s">
        <v>8393</v>
      </c>
      <c r="G39" s="59"/>
    </row>
    <row r="40" spans="1:7">
      <c r="A40" s="316">
        <v>38</v>
      </c>
      <c r="B40" s="37" t="s">
        <v>3035</v>
      </c>
      <c r="C40" s="51"/>
      <c r="D40" s="51"/>
      <c r="E40" s="318">
        <v>189000</v>
      </c>
      <c r="F40" s="212" t="s">
        <v>8587</v>
      </c>
      <c r="G40" s="59"/>
    </row>
    <row r="41" spans="1:7">
      <c r="A41" s="316">
        <v>39</v>
      </c>
      <c r="B41" s="37" t="s">
        <v>3035</v>
      </c>
      <c r="C41" s="51"/>
      <c r="D41" s="51"/>
      <c r="E41" s="318">
        <v>20000</v>
      </c>
      <c r="F41" s="212" t="s">
        <v>8498</v>
      </c>
      <c r="G41" s="59"/>
    </row>
    <row r="42" spans="1:7">
      <c r="A42" s="316">
        <v>40</v>
      </c>
      <c r="B42" s="37" t="s">
        <v>3789</v>
      </c>
      <c r="C42" s="51"/>
      <c r="D42" s="51"/>
      <c r="E42" s="318">
        <v>9000</v>
      </c>
      <c r="F42" s="212" t="s">
        <v>8498</v>
      </c>
      <c r="G42" s="59"/>
    </row>
    <row r="43" spans="1:7">
      <c r="A43" s="316">
        <v>41</v>
      </c>
      <c r="B43" s="37" t="s">
        <v>3790</v>
      </c>
      <c r="C43" s="51"/>
      <c r="D43" s="51"/>
      <c r="E43" s="318">
        <v>209000</v>
      </c>
      <c r="F43" s="212" t="s">
        <v>8499</v>
      </c>
      <c r="G43" s="59"/>
    </row>
    <row r="44" spans="1:7">
      <c r="A44" s="316">
        <v>42</v>
      </c>
      <c r="B44" s="37" t="s">
        <v>3070</v>
      </c>
      <c r="C44" s="51"/>
      <c r="D44" s="51"/>
      <c r="E44" s="318">
        <v>315000</v>
      </c>
      <c r="F44" s="212" t="s">
        <v>8399</v>
      </c>
      <c r="G44" s="59"/>
    </row>
    <row r="45" spans="1:7">
      <c r="A45" s="316">
        <v>43</v>
      </c>
      <c r="B45" s="37" t="s">
        <v>1264</v>
      </c>
      <c r="C45" s="51"/>
      <c r="D45" s="51"/>
      <c r="E45" s="318">
        <v>30000</v>
      </c>
      <c r="F45" s="212" t="s">
        <v>8500</v>
      </c>
      <c r="G45" s="59"/>
    </row>
    <row r="46" spans="1:7">
      <c r="A46" s="316">
        <v>44</v>
      </c>
      <c r="B46" s="37" t="s">
        <v>1264</v>
      </c>
      <c r="C46" s="51"/>
      <c r="D46" s="51"/>
      <c r="E46" s="318">
        <v>1020000</v>
      </c>
      <c r="F46" s="212" t="s">
        <v>8500</v>
      </c>
      <c r="G46" s="59" t="s">
        <v>3337</v>
      </c>
    </row>
    <row r="47" spans="1:7">
      <c r="A47" s="316">
        <v>45</v>
      </c>
      <c r="B47" s="37" t="s">
        <v>3791</v>
      </c>
      <c r="C47" s="51"/>
      <c r="D47" s="51"/>
      <c r="E47" s="318">
        <v>6000</v>
      </c>
      <c r="F47" s="212" t="s">
        <v>8502</v>
      </c>
      <c r="G47" s="59"/>
    </row>
    <row r="48" spans="1:7">
      <c r="A48" s="316">
        <v>46</v>
      </c>
      <c r="B48" s="37" t="s">
        <v>3792</v>
      </c>
      <c r="C48" s="51"/>
      <c r="D48" s="51"/>
      <c r="E48" s="318">
        <v>189000</v>
      </c>
      <c r="F48" s="212" t="s">
        <v>8502</v>
      </c>
      <c r="G48" s="59"/>
    </row>
    <row r="49" spans="1:7">
      <c r="A49" s="316">
        <v>47</v>
      </c>
      <c r="B49" s="37" t="s">
        <v>3793</v>
      </c>
      <c r="C49" s="51"/>
      <c r="D49" s="51"/>
      <c r="E49" s="318">
        <v>21000</v>
      </c>
      <c r="F49" s="212" t="s">
        <v>8401</v>
      </c>
      <c r="G49" s="59"/>
    </row>
    <row r="50" spans="1:7">
      <c r="A50" s="316">
        <v>48</v>
      </c>
      <c r="B50" s="37" t="s">
        <v>3794</v>
      </c>
      <c r="C50" s="51"/>
      <c r="D50" s="51"/>
      <c r="E50" s="318">
        <v>195000</v>
      </c>
      <c r="F50" s="212" t="s">
        <v>8588</v>
      </c>
      <c r="G50" s="59"/>
    </row>
    <row r="51" spans="1:7">
      <c r="A51" s="316">
        <v>49</v>
      </c>
      <c r="B51" s="37" t="s">
        <v>3795</v>
      </c>
      <c r="C51" s="51"/>
      <c r="D51" s="51"/>
      <c r="E51" s="318">
        <v>315000</v>
      </c>
      <c r="F51" s="212" t="s">
        <v>8404</v>
      </c>
      <c r="G51" s="59"/>
    </row>
    <row r="52" spans="1:7">
      <c r="A52" s="316">
        <v>50</v>
      </c>
      <c r="B52" s="37" t="s">
        <v>3796</v>
      </c>
      <c r="C52" s="51"/>
      <c r="D52" s="51"/>
      <c r="E52" s="318">
        <v>30000</v>
      </c>
      <c r="F52" s="212" t="s">
        <v>8405</v>
      </c>
      <c r="G52" s="59"/>
    </row>
    <row r="53" spans="1:7">
      <c r="A53" s="316">
        <v>51</v>
      </c>
      <c r="B53" s="37" t="s">
        <v>3797</v>
      </c>
      <c r="C53" s="51"/>
      <c r="D53" s="51"/>
      <c r="E53" s="318">
        <v>189000</v>
      </c>
      <c r="F53" s="212" t="s">
        <v>8503</v>
      </c>
      <c r="G53" s="59"/>
    </row>
    <row r="54" spans="1:7">
      <c r="A54" s="316">
        <v>52</v>
      </c>
      <c r="B54" s="37" t="s">
        <v>3798</v>
      </c>
      <c r="C54" s="51"/>
      <c r="D54" s="51"/>
      <c r="E54" s="318">
        <v>1500000</v>
      </c>
      <c r="F54" s="212" t="s">
        <v>8590</v>
      </c>
      <c r="G54" s="59" t="s">
        <v>3337</v>
      </c>
    </row>
    <row r="55" spans="1:7">
      <c r="A55" s="316">
        <v>53</v>
      </c>
      <c r="B55" s="37" t="s">
        <v>3799</v>
      </c>
      <c r="C55" s="51"/>
      <c r="D55" s="51"/>
      <c r="E55" s="318">
        <v>260000</v>
      </c>
      <c r="F55" s="212" t="s">
        <v>8590</v>
      </c>
      <c r="G55" s="59"/>
    </row>
    <row r="56" spans="1:7">
      <c r="A56" s="316">
        <v>54</v>
      </c>
      <c r="B56" s="37" t="s">
        <v>3800</v>
      </c>
      <c r="C56" s="51"/>
      <c r="D56" s="51"/>
      <c r="E56" s="318">
        <v>200000</v>
      </c>
      <c r="F56" s="212" t="s">
        <v>8408</v>
      </c>
      <c r="G56" s="59"/>
    </row>
    <row r="57" spans="1:7">
      <c r="A57" s="316">
        <v>55</v>
      </c>
      <c r="B57" s="37" t="s">
        <v>3801</v>
      </c>
      <c r="C57" s="51"/>
      <c r="D57" s="51"/>
      <c r="E57" s="318">
        <v>150000</v>
      </c>
      <c r="F57" s="212" t="s">
        <v>8505</v>
      </c>
      <c r="G57" s="59"/>
    </row>
    <row r="58" spans="1:7">
      <c r="A58" s="316">
        <v>56</v>
      </c>
      <c r="B58" s="37" t="s">
        <v>3004</v>
      </c>
      <c r="C58" s="51"/>
      <c r="D58" s="51"/>
      <c r="E58" s="318">
        <v>209000</v>
      </c>
      <c r="F58" s="212" t="s">
        <v>8506</v>
      </c>
      <c r="G58" s="59"/>
    </row>
    <row r="59" spans="1:7">
      <c r="A59" s="316">
        <v>57</v>
      </c>
      <c r="B59" s="37" t="s">
        <v>3802</v>
      </c>
      <c r="C59" s="51"/>
      <c r="D59" s="51"/>
      <c r="E59" s="318">
        <v>200000</v>
      </c>
      <c r="F59" s="212" t="s">
        <v>8411</v>
      </c>
      <c r="G59" s="59"/>
    </row>
    <row r="60" spans="1:7">
      <c r="A60" s="316">
        <v>58</v>
      </c>
      <c r="B60" s="37" t="s">
        <v>3803</v>
      </c>
      <c r="C60" s="51"/>
      <c r="D60" s="51"/>
      <c r="E60" s="318">
        <v>150000</v>
      </c>
      <c r="F60" s="212" t="s">
        <v>8413</v>
      </c>
      <c r="G60" s="59"/>
    </row>
    <row r="61" spans="1:7">
      <c r="A61" s="316">
        <v>59</v>
      </c>
      <c r="B61" s="37" t="s">
        <v>3076</v>
      </c>
      <c r="C61" s="51"/>
      <c r="D61" s="51"/>
      <c r="E61" s="318">
        <v>315000</v>
      </c>
      <c r="F61" s="212" t="s">
        <v>8414</v>
      </c>
      <c r="G61" s="59"/>
    </row>
    <row r="62" spans="1:7">
      <c r="A62" s="316">
        <v>60</v>
      </c>
      <c r="B62" s="37" t="s">
        <v>3804</v>
      </c>
      <c r="C62" s="51"/>
      <c r="D62" s="51"/>
      <c r="E62" s="318">
        <v>209000</v>
      </c>
      <c r="F62" s="212" t="s">
        <v>8509</v>
      </c>
      <c r="G62" s="59"/>
    </row>
    <row r="63" spans="1:7">
      <c r="A63" s="316">
        <v>61</v>
      </c>
      <c r="B63" s="37" t="s">
        <v>3077</v>
      </c>
      <c r="C63" s="51"/>
      <c r="D63" s="51"/>
      <c r="E63" s="318">
        <v>350000</v>
      </c>
      <c r="F63" s="212" t="s">
        <v>8591</v>
      </c>
      <c r="G63" s="59"/>
    </row>
    <row r="64" spans="1:7">
      <c r="A64" s="316">
        <v>62</v>
      </c>
      <c r="B64" s="37" t="s">
        <v>3805</v>
      </c>
      <c r="C64" s="51"/>
      <c r="D64" s="51"/>
      <c r="E64" s="318">
        <v>150000</v>
      </c>
      <c r="F64" s="212" t="s">
        <v>8318</v>
      </c>
      <c r="G64" s="59"/>
    </row>
    <row r="65" spans="1:7">
      <c r="A65" s="316">
        <v>63</v>
      </c>
      <c r="B65" s="37" t="s">
        <v>3009</v>
      </c>
      <c r="C65" s="51"/>
      <c r="D65" s="51"/>
      <c r="E65" s="318">
        <v>150000</v>
      </c>
      <c r="F65" s="212" t="s">
        <v>8318</v>
      </c>
      <c r="G65" s="59"/>
    </row>
    <row r="66" spans="1:7">
      <c r="A66" s="316">
        <v>64</v>
      </c>
      <c r="B66" s="37" t="s">
        <v>3806</v>
      </c>
      <c r="C66" s="51"/>
      <c r="D66" s="51"/>
      <c r="E66" s="318">
        <v>252000</v>
      </c>
      <c r="F66" s="212" t="s">
        <v>8511</v>
      </c>
      <c r="G66" s="59"/>
    </row>
    <row r="67" spans="1:7">
      <c r="A67" s="316">
        <v>65</v>
      </c>
      <c r="B67" s="37" t="s">
        <v>3011</v>
      </c>
      <c r="C67" s="51"/>
      <c r="D67" s="51"/>
      <c r="E67" s="318">
        <v>150000</v>
      </c>
      <c r="F67" s="212" t="s">
        <v>8514</v>
      </c>
      <c r="G67" s="59"/>
    </row>
    <row r="68" spans="1:7" ht="67.5" customHeight="1">
      <c r="A68" s="316">
        <v>66</v>
      </c>
      <c r="B68" s="37" t="s">
        <v>3807</v>
      </c>
      <c r="C68" s="51"/>
      <c r="D68" s="51"/>
      <c r="E68" s="318">
        <v>39000</v>
      </c>
      <c r="F68" s="212" t="s">
        <v>8514</v>
      </c>
      <c r="G68" s="71" t="s">
        <v>3587</v>
      </c>
    </row>
    <row r="69" spans="1:7">
      <c r="A69" s="316">
        <v>67</v>
      </c>
      <c r="B69" s="37" t="s">
        <v>3808</v>
      </c>
      <c r="C69" s="51"/>
      <c r="D69" s="51"/>
      <c r="E69" s="318">
        <v>200000</v>
      </c>
      <c r="F69" s="212" t="s">
        <v>8321</v>
      </c>
      <c r="G69" s="59"/>
    </row>
    <row r="70" spans="1:7">
      <c r="A70" s="316">
        <v>68</v>
      </c>
      <c r="B70" s="37" t="s">
        <v>3046</v>
      </c>
      <c r="C70" s="51"/>
      <c r="D70" s="51"/>
      <c r="E70" s="318">
        <v>72000</v>
      </c>
      <c r="F70" s="212" t="s">
        <v>8515</v>
      </c>
      <c r="G70" s="59"/>
    </row>
    <row r="71" spans="1:7">
      <c r="A71" s="316">
        <v>69</v>
      </c>
      <c r="B71" s="37" t="s">
        <v>3809</v>
      </c>
      <c r="C71" s="51"/>
      <c r="D71" s="51"/>
      <c r="E71" s="318">
        <v>189000</v>
      </c>
      <c r="F71" s="212" t="s">
        <v>8516</v>
      </c>
      <c r="G71" s="59"/>
    </row>
    <row r="72" spans="1:7">
      <c r="A72" s="316">
        <v>70</v>
      </c>
      <c r="B72" s="37" t="s">
        <v>3810</v>
      </c>
      <c r="C72" s="51"/>
      <c r="D72" s="51"/>
      <c r="E72" s="318">
        <v>162500</v>
      </c>
      <c r="F72" s="212" t="s">
        <v>8421</v>
      </c>
      <c r="G72" s="59"/>
    </row>
    <row r="73" spans="1:7">
      <c r="A73" s="316">
        <v>71</v>
      </c>
      <c r="B73" s="37" t="s">
        <v>3015</v>
      </c>
      <c r="C73" s="51"/>
      <c r="D73" s="51"/>
      <c r="E73" s="318">
        <v>180000</v>
      </c>
      <c r="F73" s="212" t="s">
        <v>8518</v>
      </c>
      <c r="G73" s="59"/>
    </row>
    <row r="74" spans="1:7">
      <c r="A74" s="316">
        <v>72</v>
      </c>
      <c r="B74" s="37" t="s">
        <v>3811</v>
      </c>
      <c r="C74" s="51"/>
      <c r="D74" s="51"/>
      <c r="E74" s="318">
        <v>1000</v>
      </c>
      <c r="F74" s="212" t="s">
        <v>8519</v>
      </c>
      <c r="G74" s="59"/>
    </row>
    <row r="75" spans="1:7">
      <c r="A75" s="316">
        <v>73</v>
      </c>
      <c r="B75" s="37" t="s">
        <v>3812</v>
      </c>
      <c r="C75" s="51"/>
      <c r="D75" s="51"/>
      <c r="E75" s="318">
        <v>246000</v>
      </c>
      <c r="F75" s="212" t="s">
        <v>8428</v>
      </c>
      <c r="G75" s="59"/>
    </row>
    <row r="76" spans="1:7">
      <c r="A76" s="316">
        <v>74</v>
      </c>
      <c r="B76" s="37" t="s">
        <v>3813</v>
      </c>
      <c r="C76" s="51"/>
      <c r="D76" s="51"/>
      <c r="E76" s="318">
        <v>5000</v>
      </c>
      <c r="F76" s="212" t="s">
        <v>8522</v>
      </c>
      <c r="G76" s="59"/>
    </row>
    <row r="77" spans="1:7">
      <c r="A77" s="316">
        <v>75</v>
      </c>
      <c r="B77" s="37" t="s">
        <v>3813</v>
      </c>
      <c r="C77" s="51"/>
      <c r="D77" s="51"/>
      <c r="E77" s="318">
        <v>6000</v>
      </c>
      <c r="F77" s="212" t="s">
        <v>8522</v>
      </c>
      <c r="G77" s="59"/>
    </row>
    <row r="78" spans="1:7">
      <c r="A78" s="316">
        <v>76</v>
      </c>
      <c r="B78" s="37" t="s">
        <v>3054</v>
      </c>
      <c r="C78" s="51"/>
      <c r="D78" s="51"/>
      <c r="E78" s="318">
        <v>35000</v>
      </c>
      <c r="F78" s="212" t="s">
        <v>8431</v>
      </c>
      <c r="G78" s="59"/>
    </row>
    <row r="79" spans="1:7">
      <c r="A79" s="316">
        <v>77</v>
      </c>
      <c r="B79" s="37" t="s">
        <v>3814</v>
      </c>
      <c r="C79" s="51"/>
      <c r="D79" s="51"/>
      <c r="E79" s="318">
        <v>6000</v>
      </c>
      <c r="F79" s="212" t="s">
        <v>8434</v>
      </c>
      <c r="G79" s="59"/>
    </row>
    <row r="80" spans="1:7">
      <c r="A80" s="316">
        <v>78</v>
      </c>
      <c r="B80" s="37" t="s">
        <v>3019</v>
      </c>
      <c r="C80" s="51"/>
      <c r="D80" s="51"/>
      <c r="E80" s="318">
        <v>30000</v>
      </c>
      <c r="F80" s="212" t="s">
        <v>8525</v>
      </c>
      <c r="G80" s="59"/>
    </row>
    <row r="81" spans="1:7">
      <c r="A81" s="316">
        <v>79</v>
      </c>
      <c r="B81" s="37" t="s">
        <v>3815</v>
      </c>
      <c r="C81" s="51"/>
      <c r="D81" s="51"/>
      <c r="E81" s="318">
        <v>189000</v>
      </c>
      <c r="F81" s="212" t="s">
        <v>8435</v>
      </c>
      <c r="G81" s="59"/>
    </row>
    <row r="82" spans="1:7">
      <c r="A82" s="316">
        <v>80</v>
      </c>
      <c r="B82" s="37" t="s">
        <v>3816</v>
      </c>
      <c r="C82" s="51"/>
      <c r="D82" s="51"/>
      <c r="E82" s="318">
        <v>6000</v>
      </c>
      <c r="F82" s="212" t="s">
        <v>8527</v>
      </c>
      <c r="G82" s="59"/>
    </row>
    <row r="83" spans="1:7">
      <c r="A83" s="316">
        <v>81</v>
      </c>
      <c r="B83" s="37" t="s">
        <v>3020</v>
      </c>
      <c r="C83" s="51"/>
      <c r="D83" s="51"/>
      <c r="E83" s="318">
        <v>26500</v>
      </c>
      <c r="F83" s="212" t="s">
        <v>8527</v>
      </c>
      <c r="G83" s="59"/>
    </row>
    <row r="84" spans="1:7">
      <c r="A84" s="316">
        <v>82</v>
      </c>
      <c r="B84" s="37" t="s">
        <v>3817</v>
      </c>
      <c r="C84" s="51"/>
      <c r="D84" s="51"/>
      <c r="E84" s="318">
        <v>30000</v>
      </c>
      <c r="F84" s="212" t="s">
        <v>8528</v>
      </c>
      <c r="G84" s="59"/>
    </row>
    <row r="85" spans="1:7">
      <c r="A85" s="316">
        <v>83</v>
      </c>
      <c r="B85" s="37" t="s">
        <v>3818</v>
      </c>
      <c r="C85" s="51"/>
      <c r="D85" s="51"/>
      <c r="E85" s="318">
        <v>189000</v>
      </c>
      <c r="F85" s="212" t="s">
        <v>8595</v>
      </c>
      <c r="G85" s="59"/>
    </row>
    <row r="86" spans="1:7">
      <c r="A86" s="316">
        <v>84</v>
      </c>
      <c r="B86" s="37" t="s">
        <v>3819</v>
      </c>
      <c r="C86" s="51"/>
      <c r="D86" s="51"/>
      <c r="E86" s="318">
        <v>180000</v>
      </c>
      <c r="F86" s="212" t="s">
        <v>8530</v>
      </c>
      <c r="G86" s="59"/>
    </row>
    <row r="87" spans="1:7">
      <c r="A87" s="316">
        <v>85</v>
      </c>
      <c r="B87" s="37" t="s">
        <v>3820</v>
      </c>
      <c r="C87" s="51"/>
      <c r="D87" s="51"/>
      <c r="E87" s="318">
        <v>189000</v>
      </c>
      <c r="F87" s="212" t="s">
        <v>8596</v>
      </c>
      <c r="G87" s="59"/>
    </row>
    <row r="88" spans="1:7">
      <c r="A88" s="316">
        <v>86</v>
      </c>
      <c r="B88" s="37" t="s">
        <v>3820</v>
      </c>
      <c r="C88" s="51"/>
      <c r="D88" s="51"/>
      <c r="E88" s="318">
        <v>26500</v>
      </c>
      <c r="F88" s="212" t="s">
        <v>8596</v>
      </c>
      <c r="G88" s="59"/>
    </row>
    <row r="89" spans="1:7">
      <c r="A89" s="316">
        <v>87</v>
      </c>
      <c r="B89" s="37" t="s">
        <v>3082</v>
      </c>
      <c r="C89" s="51"/>
      <c r="D89" s="51"/>
      <c r="E89" s="318">
        <v>30000</v>
      </c>
      <c r="F89" s="212" t="s">
        <v>8436</v>
      </c>
      <c r="G89" s="59"/>
    </row>
    <row r="90" spans="1:7">
      <c r="A90" s="316">
        <v>88</v>
      </c>
      <c r="B90" s="37" t="s">
        <v>3821</v>
      </c>
      <c r="C90" s="51"/>
      <c r="D90" s="51"/>
      <c r="E90" s="318">
        <v>133200</v>
      </c>
      <c r="F90" s="212" t="s">
        <v>8532</v>
      </c>
      <c r="G90" s="59"/>
    </row>
    <row r="91" spans="1:7">
      <c r="A91" s="316">
        <v>89</v>
      </c>
      <c r="B91" s="37" t="s">
        <v>2027</v>
      </c>
      <c r="C91" s="51"/>
      <c r="D91" s="51"/>
      <c r="E91" s="318">
        <v>45000</v>
      </c>
      <c r="F91" s="212" t="s">
        <v>8438</v>
      </c>
      <c r="G91" s="59"/>
    </row>
    <row r="92" spans="1:7">
      <c r="A92" s="316">
        <v>90</v>
      </c>
      <c r="B92" s="37" t="s">
        <v>3822</v>
      </c>
      <c r="C92" s="51"/>
      <c r="D92" s="51"/>
      <c r="E92" s="318">
        <v>120000</v>
      </c>
      <c r="F92" s="212" t="s">
        <v>8440</v>
      </c>
      <c r="G92" s="59"/>
    </row>
    <row r="93" spans="1:7">
      <c r="A93" s="316">
        <v>91</v>
      </c>
      <c r="B93" s="37" t="s">
        <v>3823</v>
      </c>
      <c r="C93" s="51"/>
      <c r="D93" s="51"/>
      <c r="E93" s="318">
        <v>40000</v>
      </c>
      <c r="F93" s="212" t="s">
        <v>8535</v>
      </c>
      <c r="G93" s="59"/>
    </row>
    <row r="94" spans="1:7">
      <c r="A94" s="316">
        <v>92</v>
      </c>
      <c r="B94" s="37" t="s">
        <v>3824</v>
      </c>
      <c r="C94" s="51"/>
      <c r="D94" s="51"/>
      <c r="E94" s="318">
        <v>60000</v>
      </c>
      <c r="F94" s="212" t="s">
        <v>8537</v>
      </c>
      <c r="G94" s="59"/>
    </row>
    <row r="95" spans="1:7">
      <c r="A95" s="316">
        <v>93</v>
      </c>
      <c r="B95" s="37" t="s">
        <v>3825</v>
      </c>
      <c r="C95" s="51"/>
      <c r="D95" s="51"/>
      <c r="E95" s="318">
        <v>194000</v>
      </c>
      <c r="F95" s="212" t="s">
        <v>8443</v>
      </c>
      <c r="G95" s="59"/>
    </row>
    <row r="96" spans="1:7">
      <c r="A96" s="316">
        <v>94</v>
      </c>
      <c r="B96" s="37" t="s">
        <v>3056</v>
      </c>
      <c r="C96" s="51"/>
      <c r="D96" s="51"/>
      <c r="E96" s="318">
        <v>30000</v>
      </c>
      <c r="F96" s="212" t="s">
        <v>8539</v>
      </c>
      <c r="G96" s="59"/>
    </row>
    <row r="97" spans="1:7">
      <c r="A97" s="316">
        <v>95</v>
      </c>
      <c r="B97" s="37" t="s">
        <v>3826</v>
      </c>
      <c r="C97" s="51"/>
      <c r="D97" s="51"/>
      <c r="E97" s="318">
        <v>100000</v>
      </c>
      <c r="F97" s="212" t="s">
        <v>8445</v>
      </c>
      <c r="G97" s="59"/>
    </row>
    <row r="98" spans="1:7">
      <c r="A98" s="316">
        <v>96</v>
      </c>
      <c r="B98" s="37" t="s">
        <v>3827</v>
      </c>
      <c r="C98" s="51"/>
      <c r="D98" s="51"/>
      <c r="E98" s="318">
        <v>30000</v>
      </c>
      <c r="F98" s="212" t="s">
        <v>8540</v>
      </c>
      <c r="G98" s="59"/>
    </row>
    <row r="99" spans="1:7">
      <c r="A99" s="316">
        <v>97</v>
      </c>
      <c r="B99" s="37" t="s">
        <v>3828</v>
      </c>
      <c r="C99" s="51"/>
      <c r="D99" s="51"/>
      <c r="E99" s="318">
        <v>15000</v>
      </c>
      <c r="F99" s="212" t="s">
        <v>8541</v>
      </c>
      <c r="G99" s="59"/>
    </row>
    <row r="100" spans="1:7">
      <c r="A100" s="316">
        <v>98</v>
      </c>
      <c r="B100" s="37" t="s">
        <v>3829</v>
      </c>
      <c r="C100" s="51"/>
      <c r="D100" s="51"/>
      <c r="E100" s="318">
        <v>50000</v>
      </c>
      <c r="F100" s="212" t="s">
        <v>8542</v>
      </c>
      <c r="G100" s="59"/>
    </row>
    <row r="101" spans="1:7">
      <c r="A101" s="316">
        <v>99</v>
      </c>
      <c r="B101" s="37" t="s">
        <v>3829</v>
      </c>
      <c r="C101" s="51"/>
      <c r="D101" s="51"/>
      <c r="E101" s="318">
        <v>50000</v>
      </c>
      <c r="F101" s="212" t="s">
        <v>8542</v>
      </c>
      <c r="G101" s="59"/>
    </row>
    <row r="102" spans="1:7">
      <c r="A102" s="316">
        <v>100</v>
      </c>
      <c r="B102" s="37" t="s">
        <v>3829</v>
      </c>
      <c r="C102" s="51"/>
      <c r="D102" s="51"/>
      <c r="E102" s="318">
        <v>50000</v>
      </c>
      <c r="F102" s="212" t="s">
        <v>8447</v>
      </c>
      <c r="G102" s="59"/>
    </row>
    <row r="103" spans="1:7">
      <c r="A103" s="316">
        <v>101</v>
      </c>
      <c r="B103" s="37" t="s">
        <v>3830</v>
      </c>
      <c r="C103" s="51"/>
      <c r="D103" s="51"/>
      <c r="E103" s="318">
        <v>50000</v>
      </c>
      <c r="F103" s="212" t="s">
        <v>8449</v>
      </c>
      <c r="G103" s="59"/>
    </row>
    <row r="104" spans="1:7">
      <c r="A104" s="316">
        <v>102</v>
      </c>
      <c r="B104" s="37" t="s">
        <v>3831</v>
      </c>
      <c r="C104" s="51"/>
      <c r="D104" s="51"/>
      <c r="E104" s="318">
        <v>54000</v>
      </c>
      <c r="F104" s="212" t="s">
        <v>8543</v>
      </c>
      <c r="G104" s="59"/>
    </row>
    <row r="105" spans="1:7">
      <c r="A105" s="316">
        <v>103</v>
      </c>
      <c r="B105" s="37" t="s">
        <v>3832</v>
      </c>
      <c r="C105" s="51"/>
      <c r="D105" s="51"/>
      <c r="E105" s="318">
        <v>60000</v>
      </c>
      <c r="F105" s="212" t="s">
        <v>8598</v>
      </c>
      <c r="G105" s="59"/>
    </row>
    <row r="106" spans="1:7">
      <c r="A106" s="316">
        <v>104</v>
      </c>
      <c r="B106" s="37" t="s">
        <v>3832</v>
      </c>
      <c r="C106" s="51"/>
      <c r="D106" s="51"/>
      <c r="E106" s="318">
        <v>60000</v>
      </c>
      <c r="F106" s="212" t="s">
        <v>8544</v>
      </c>
      <c r="G106" s="59"/>
    </row>
    <row r="107" spans="1:7">
      <c r="A107" s="316">
        <v>105</v>
      </c>
      <c r="B107" s="37" t="s">
        <v>3832</v>
      </c>
      <c r="C107" s="51"/>
      <c r="D107" s="51"/>
      <c r="E107" s="318">
        <v>69000</v>
      </c>
      <c r="F107" s="212" t="s">
        <v>8544</v>
      </c>
      <c r="G107" s="59"/>
    </row>
    <row r="108" spans="1:7">
      <c r="A108" s="316">
        <v>106</v>
      </c>
      <c r="B108" s="37" t="s">
        <v>3833</v>
      </c>
      <c r="C108" s="51"/>
      <c r="D108" s="51"/>
      <c r="E108" s="318">
        <v>95000</v>
      </c>
      <c r="F108" s="212" t="s">
        <v>8546</v>
      </c>
      <c r="G108" s="59"/>
    </row>
    <row r="109" spans="1:7" ht="68.25" customHeight="1">
      <c r="A109" s="316">
        <v>107</v>
      </c>
      <c r="B109" s="37" t="s">
        <v>3834</v>
      </c>
      <c r="C109" s="51"/>
      <c r="D109" s="51"/>
      <c r="E109" s="318">
        <v>38700</v>
      </c>
      <c r="F109" s="212" t="s">
        <v>8546</v>
      </c>
      <c r="G109" s="71" t="s">
        <v>3588</v>
      </c>
    </row>
    <row r="110" spans="1:7">
      <c r="A110" s="316">
        <v>108</v>
      </c>
      <c r="B110" s="37" t="s">
        <v>3058</v>
      </c>
      <c r="C110" s="51"/>
      <c r="D110" s="51"/>
      <c r="E110" s="318">
        <v>45000</v>
      </c>
      <c r="F110" s="212" t="s">
        <v>8453</v>
      </c>
      <c r="G110" s="59"/>
    </row>
    <row r="111" spans="1:7">
      <c r="A111" s="316">
        <v>109</v>
      </c>
      <c r="B111" s="37" t="s">
        <v>3835</v>
      </c>
      <c r="C111" s="51"/>
      <c r="D111" s="51"/>
      <c r="E111" s="318">
        <v>120000</v>
      </c>
      <c r="F111" s="212" t="s">
        <v>8455</v>
      </c>
      <c r="G111" s="59"/>
    </row>
    <row r="112" spans="1:7">
      <c r="A112" s="316">
        <v>110</v>
      </c>
      <c r="B112" s="37" t="s">
        <v>3060</v>
      </c>
      <c r="C112" s="51"/>
      <c r="D112" s="51"/>
      <c r="E112" s="318">
        <v>20000</v>
      </c>
      <c r="F112" s="212" t="s">
        <v>8457</v>
      </c>
      <c r="G112" s="59"/>
    </row>
    <row r="113" spans="1:7">
      <c r="A113" s="316">
        <v>111</v>
      </c>
      <c r="B113" s="37" t="s">
        <v>3060</v>
      </c>
      <c r="C113" s="51"/>
      <c r="D113" s="51"/>
      <c r="E113" s="318">
        <v>20000</v>
      </c>
      <c r="F113" s="212" t="s">
        <v>8457</v>
      </c>
      <c r="G113" s="59"/>
    </row>
    <row r="114" spans="1:7">
      <c r="A114" s="316">
        <v>112</v>
      </c>
      <c r="B114" s="37" t="s">
        <v>3836</v>
      </c>
      <c r="C114" s="51"/>
      <c r="D114" s="51"/>
      <c r="E114" s="318">
        <v>54000</v>
      </c>
      <c r="F114" s="212" t="s">
        <v>8599</v>
      </c>
      <c r="G114" s="59"/>
    </row>
    <row r="115" spans="1:7">
      <c r="A115" s="316">
        <v>113</v>
      </c>
      <c r="B115" s="37" t="s">
        <v>3837</v>
      </c>
      <c r="C115" s="51"/>
      <c r="D115" s="51"/>
      <c r="E115" s="318">
        <v>40000</v>
      </c>
      <c r="F115" s="212" t="s">
        <v>8599</v>
      </c>
      <c r="G115" s="59"/>
    </row>
    <row r="116" spans="1:7">
      <c r="A116" s="316">
        <v>114</v>
      </c>
      <c r="B116" s="37" t="s">
        <v>3084</v>
      </c>
      <c r="C116" s="51"/>
      <c r="D116" s="51"/>
      <c r="E116" s="318">
        <v>40000</v>
      </c>
      <c r="F116" s="212" t="s">
        <v>8459</v>
      </c>
      <c r="G116" s="59"/>
    </row>
    <row r="117" spans="1:7">
      <c r="A117" s="316">
        <v>115</v>
      </c>
      <c r="B117" s="37" t="s">
        <v>3084</v>
      </c>
      <c r="C117" s="51"/>
      <c r="D117" s="51"/>
      <c r="E117" s="318">
        <v>60000</v>
      </c>
      <c r="F117" s="212" t="s">
        <v>8459</v>
      </c>
      <c r="G117" s="59"/>
    </row>
    <row r="118" spans="1:7">
      <c r="A118" s="316">
        <v>116</v>
      </c>
      <c r="B118" s="37" t="s">
        <v>3838</v>
      </c>
      <c r="C118" s="51"/>
      <c r="D118" s="51"/>
      <c r="E118" s="318">
        <v>40000</v>
      </c>
      <c r="F118" s="212" t="s">
        <v>8547</v>
      </c>
      <c r="G118" s="59"/>
    </row>
    <row r="119" spans="1:7">
      <c r="A119" s="316">
        <v>117</v>
      </c>
      <c r="B119" s="37" t="s">
        <v>3839</v>
      </c>
      <c r="C119" s="51"/>
      <c r="D119" s="51"/>
      <c r="E119" s="318">
        <v>50000</v>
      </c>
      <c r="F119" s="212" t="s">
        <v>8550</v>
      </c>
      <c r="G119" s="59"/>
    </row>
    <row r="120" spans="1:7">
      <c r="A120" s="316">
        <v>118</v>
      </c>
      <c r="B120" s="37" t="s">
        <v>3840</v>
      </c>
      <c r="C120" s="51"/>
      <c r="D120" s="51"/>
      <c r="E120" s="318">
        <v>43200</v>
      </c>
      <c r="F120" s="212" t="s">
        <v>8550</v>
      </c>
      <c r="G120" s="59"/>
    </row>
    <row r="121" spans="1:7">
      <c r="A121" s="316">
        <v>119</v>
      </c>
      <c r="B121" s="37" t="s">
        <v>3841</v>
      </c>
      <c r="C121" s="51"/>
      <c r="D121" s="51"/>
      <c r="E121" s="318">
        <v>40000</v>
      </c>
      <c r="F121" s="212" t="s">
        <v>8462</v>
      </c>
      <c r="G121" s="59"/>
    </row>
    <row r="122" spans="1:7">
      <c r="A122" s="316">
        <v>120</v>
      </c>
      <c r="B122" s="37" t="s">
        <v>3842</v>
      </c>
      <c r="C122" s="51"/>
      <c r="D122" s="51"/>
      <c r="E122" s="318">
        <v>45000</v>
      </c>
      <c r="F122" s="212" t="s">
        <v>8463</v>
      </c>
      <c r="G122" s="59"/>
    </row>
    <row r="123" spans="1:7">
      <c r="A123" s="316">
        <v>121</v>
      </c>
      <c r="B123" s="37" t="s">
        <v>3843</v>
      </c>
      <c r="C123" s="51"/>
      <c r="D123" s="51"/>
      <c r="E123" s="318">
        <v>40000</v>
      </c>
      <c r="F123" s="212" t="s">
        <v>8552</v>
      </c>
      <c r="G123" s="59"/>
    </row>
    <row r="124" spans="1:7">
      <c r="A124" s="316">
        <v>122</v>
      </c>
      <c r="B124" s="37" t="s">
        <v>3843</v>
      </c>
      <c r="C124" s="51"/>
      <c r="D124" s="51"/>
      <c r="E124" s="318">
        <v>100000</v>
      </c>
      <c r="F124" s="212" t="s">
        <v>8553</v>
      </c>
      <c r="G124" s="59"/>
    </row>
    <row r="125" spans="1:7">
      <c r="A125" s="316">
        <v>123</v>
      </c>
      <c r="B125" s="37" t="s">
        <v>3844</v>
      </c>
      <c r="C125" s="51"/>
      <c r="D125" s="51"/>
      <c r="E125" s="318">
        <v>54000</v>
      </c>
      <c r="F125" s="212" t="s">
        <v>8602</v>
      </c>
      <c r="G125" s="59"/>
    </row>
    <row r="126" spans="1:7">
      <c r="A126" s="316">
        <v>124</v>
      </c>
      <c r="B126" s="37" t="s">
        <v>3845</v>
      </c>
      <c r="C126" s="51"/>
      <c r="D126" s="51"/>
      <c r="E126" s="318">
        <v>80000</v>
      </c>
      <c r="F126" s="212" t="s">
        <v>8602</v>
      </c>
      <c r="G126" s="59"/>
    </row>
    <row r="127" spans="1:7">
      <c r="A127" s="316">
        <v>125</v>
      </c>
      <c r="B127" s="37" t="s">
        <v>3846</v>
      </c>
      <c r="C127" s="51"/>
      <c r="D127" s="51"/>
      <c r="E127" s="318">
        <v>10000</v>
      </c>
      <c r="F127" s="212" t="s">
        <v>8555</v>
      </c>
      <c r="G127" s="59"/>
    </row>
    <row r="128" spans="1:7">
      <c r="A128" s="316">
        <v>126</v>
      </c>
      <c r="B128" s="37" t="s">
        <v>3847</v>
      </c>
      <c r="C128" s="51"/>
      <c r="D128" s="51"/>
      <c r="E128" s="318">
        <v>15000</v>
      </c>
      <c r="F128" s="212" t="s">
        <v>8555</v>
      </c>
      <c r="G128" s="59"/>
    </row>
    <row r="129" spans="1:7">
      <c r="A129" s="316">
        <v>127</v>
      </c>
      <c r="B129" s="37" t="s">
        <v>3848</v>
      </c>
      <c r="C129" s="51"/>
      <c r="D129" s="51"/>
      <c r="E129" s="318">
        <v>8000</v>
      </c>
      <c r="F129" s="212" t="s">
        <v>8466</v>
      </c>
      <c r="G129" s="59"/>
    </row>
    <row r="130" spans="1:7">
      <c r="A130" s="316">
        <v>128</v>
      </c>
      <c r="B130" s="37" t="s">
        <v>3848</v>
      </c>
      <c r="C130" s="51"/>
      <c r="D130" s="51"/>
      <c r="E130" s="318">
        <v>24000</v>
      </c>
      <c r="F130" s="212" t="s">
        <v>8466</v>
      </c>
      <c r="G130" s="59"/>
    </row>
    <row r="131" spans="1:7">
      <c r="A131" s="316">
        <v>129</v>
      </c>
      <c r="B131" s="37" t="s">
        <v>3849</v>
      </c>
      <c r="C131" s="51"/>
      <c r="D131" s="51"/>
      <c r="E131" s="318">
        <v>20000</v>
      </c>
      <c r="F131" s="212" t="s">
        <v>8467</v>
      </c>
      <c r="G131" s="59"/>
    </row>
    <row r="132" spans="1:7">
      <c r="A132" s="316">
        <v>130</v>
      </c>
      <c r="B132" s="37" t="s">
        <v>3850</v>
      </c>
      <c r="C132" s="51"/>
      <c r="D132" s="51"/>
      <c r="E132" s="318">
        <v>100000</v>
      </c>
      <c r="F132" s="212" t="s">
        <v>8467</v>
      </c>
      <c r="G132" s="59"/>
    </row>
    <row r="133" spans="1:7">
      <c r="A133" s="316">
        <v>131</v>
      </c>
      <c r="B133" s="37" t="s">
        <v>3851</v>
      </c>
      <c r="C133" s="51"/>
      <c r="D133" s="51"/>
      <c r="E133" s="318">
        <v>110000</v>
      </c>
      <c r="F133" s="212" t="s">
        <v>8468</v>
      </c>
      <c r="G133" s="59"/>
    </row>
    <row r="134" spans="1:7">
      <c r="A134" s="316">
        <v>132</v>
      </c>
      <c r="B134" s="37" t="s">
        <v>3852</v>
      </c>
      <c r="C134" s="51"/>
      <c r="D134" s="51"/>
      <c r="E134" s="318">
        <v>50000</v>
      </c>
      <c r="F134" s="212" t="s">
        <v>8468</v>
      </c>
      <c r="G134" s="59"/>
    </row>
    <row r="135" spans="1:7">
      <c r="A135" s="316">
        <v>133</v>
      </c>
      <c r="B135" s="37" t="s">
        <v>3853</v>
      </c>
      <c r="C135" s="51"/>
      <c r="D135" s="51"/>
      <c r="E135" s="318">
        <v>120000</v>
      </c>
      <c r="F135" s="212" t="s">
        <v>8468</v>
      </c>
      <c r="G135" s="59"/>
    </row>
    <row r="136" spans="1:7">
      <c r="A136" s="316">
        <v>134</v>
      </c>
      <c r="B136" s="37" t="s">
        <v>3854</v>
      </c>
      <c r="C136" s="51"/>
      <c r="D136" s="51"/>
      <c r="E136" s="318">
        <v>24000</v>
      </c>
      <c r="F136" s="212" t="s">
        <v>8604</v>
      </c>
      <c r="G136" s="59"/>
    </row>
    <row r="137" spans="1:7">
      <c r="A137" s="316">
        <v>135</v>
      </c>
      <c r="B137" s="37" t="s">
        <v>3855</v>
      </c>
      <c r="C137" s="51"/>
      <c r="D137" s="51"/>
      <c r="E137" s="318">
        <v>30000</v>
      </c>
      <c r="F137" s="212" t="s">
        <v>8604</v>
      </c>
      <c r="G137" s="59"/>
    </row>
    <row r="138" spans="1:7">
      <c r="A138" s="316">
        <v>136</v>
      </c>
      <c r="B138" s="37" t="s">
        <v>3856</v>
      </c>
      <c r="C138" s="51"/>
      <c r="D138" s="51"/>
      <c r="E138" s="318">
        <v>20000</v>
      </c>
      <c r="F138" s="212" t="s">
        <v>8605</v>
      </c>
      <c r="G138" s="59"/>
    </row>
    <row r="139" spans="1:7">
      <c r="A139" s="316">
        <v>137</v>
      </c>
      <c r="B139" s="37" t="s">
        <v>3857</v>
      </c>
      <c r="C139" s="51"/>
      <c r="D139" s="51"/>
      <c r="E139" s="318">
        <v>5000</v>
      </c>
      <c r="F139" s="212" t="s">
        <v>8606</v>
      </c>
      <c r="G139" s="59"/>
    </row>
    <row r="140" spans="1:7">
      <c r="A140" s="316">
        <v>138</v>
      </c>
      <c r="B140" s="37" t="s">
        <v>1966</v>
      </c>
      <c r="C140" s="51"/>
      <c r="D140" s="51"/>
      <c r="E140" s="318">
        <v>5000</v>
      </c>
      <c r="F140" s="212" t="s">
        <v>8606</v>
      </c>
      <c r="G140" s="59"/>
    </row>
    <row r="141" spans="1:7">
      <c r="A141" s="316">
        <v>139</v>
      </c>
      <c r="B141" s="37" t="s">
        <v>931</v>
      </c>
      <c r="C141" s="51"/>
      <c r="D141" s="51"/>
      <c r="E141" s="318">
        <v>5000</v>
      </c>
      <c r="F141" s="212" t="s">
        <v>8606</v>
      </c>
      <c r="G141" s="59"/>
    </row>
    <row r="142" spans="1:7">
      <c r="A142" s="316">
        <v>140</v>
      </c>
      <c r="B142" s="37" t="s">
        <v>3858</v>
      </c>
      <c r="C142" s="51"/>
      <c r="D142" s="51"/>
      <c r="E142" s="318">
        <v>15750</v>
      </c>
      <c r="F142" s="212" t="s">
        <v>8607</v>
      </c>
      <c r="G142" s="59"/>
    </row>
    <row r="143" spans="1:7">
      <c r="A143" s="316">
        <v>141</v>
      </c>
      <c r="B143" s="37" t="s">
        <v>3859</v>
      </c>
      <c r="C143" s="51"/>
      <c r="D143" s="51"/>
      <c r="E143" s="318">
        <v>5000</v>
      </c>
      <c r="F143" s="212" t="s">
        <v>8607</v>
      </c>
      <c r="G143" s="59"/>
    </row>
    <row r="144" spans="1:7">
      <c r="A144" s="316">
        <v>142</v>
      </c>
      <c r="B144" s="37" t="s">
        <v>3860</v>
      </c>
      <c r="C144" s="51"/>
      <c r="D144" s="51"/>
      <c r="E144" s="318">
        <v>20000</v>
      </c>
      <c r="F144" s="212" t="s">
        <v>8469</v>
      </c>
      <c r="G144" s="59"/>
    </row>
    <row r="145" spans="1:7">
      <c r="A145" s="316">
        <v>143</v>
      </c>
      <c r="B145" s="37" t="s">
        <v>3861</v>
      </c>
      <c r="C145" s="51"/>
      <c r="D145" s="51"/>
      <c r="E145" s="318">
        <v>31500</v>
      </c>
      <c r="F145" s="212" t="s">
        <v>8621</v>
      </c>
      <c r="G145" s="59"/>
    </row>
    <row r="146" spans="1:7">
      <c r="A146" s="316">
        <v>144</v>
      </c>
      <c r="B146" s="37" t="s">
        <v>3862</v>
      </c>
      <c r="C146" s="51"/>
      <c r="D146" s="51"/>
      <c r="E146" s="319">
        <v>31500</v>
      </c>
      <c r="F146" s="212" t="s">
        <v>3736</v>
      </c>
      <c r="G146" s="59"/>
    </row>
    <row r="147" spans="1:7">
      <c r="A147" s="316">
        <v>145</v>
      </c>
      <c r="B147" s="37" t="s">
        <v>3863</v>
      </c>
      <c r="C147" s="51"/>
      <c r="D147" s="51"/>
      <c r="E147" s="319">
        <v>15750</v>
      </c>
      <c r="F147" s="212" t="s">
        <v>3709</v>
      </c>
      <c r="G147" s="59"/>
    </row>
    <row r="148" spans="1:7">
      <c r="A148" s="316">
        <v>146</v>
      </c>
      <c r="B148" s="37" t="s">
        <v>1157</v>
      </c>
      <c r="C148" s="51"/>
      <c r="D148" s="51"/>
      <c r="E148" s="319">
        <v>20000</v>
      </c>
      <c r="F148" s="212" t="s">
        <v>3710</v>
      </c>
      <c r="G148" s="59"/>
    </row>
    <row r="149" spans="1:7" ht="48.75" customHeight="1">
      <c r="A149" s="316">
        <v>147</v>
      </c>
      <c r="B149" s="37" t="s">
        <v>1380</v>
      </c>
      <c r="C149" s="51"/>
      <c r="D149" s="51"/>
      <c r="E149" s="319">
        <v>10000</v>
      </c>
      <c r="F149" s="212" t="s">
        <v>3711</v>
      </c>
      <c r="G149" s="71" t="s">
        <v>3870</v>
      </c>
    </row>
    <row r="150" spans="1:7">
      <c r="A150" s="316">
        <v>148</v>
      </c>
      <c r="B150" s="37" t="s">
        <v>3734</v>
      </c>
      <c r="C150" s="51"/>
      <c r="D150" s="51"/>
      <c r="E150" s="319">
        <v>21500</v>
      </c>
      <c r="F150" s="212" t="s">
        <v>3711</v>
      </c>
      <c r="G150" s="59"/>
    </row>
    <row r="151" spans="1:7">
      <c r="A151" s="316">
        <v>149</v>
      </c>
      <c r="B151" s="37" t="s">
        <v>3864</v>
      </c>
      <c r="C151" s="51"/>
      <c r="D151" s="51"/>
      <c r="E151" s="319">
        <v>10000</v>
      </c>
      <c r="F151" s="212" t="s">
        <v>3711</v>
      </c>
      <c r="G151" s="59"/>
    </row>
    <row r="152" spans="1:7">
      <c r="A152" s="316">
        <v>150</v>
      </c>
      <c r="B152" s="37" t="s">
        <v>3740</v>
      </c>
      <c r="C152" s="51"/>
      <c r="D152" s="51"/>
      <c r="E152" s="319">
        <v>5750</v>
      </c>
      <c r="F152" s="212" t="s">
        <v>3711</v>
      </c>
      <c r="G152" s="59"/>
    </row>
    <row r="153" spans="1:7">
      <c r="A153" s="316">
        <v>151</v>
      </c>
      <c r="B153" s="37" t="s">
        <v>3741</v>
      </c>
      <c r="C153" s="51"/>
      <c r="D153" s="51"/>
      <c r="E153" s="319">
        <v>10000</v>
      </c>
      <c r="F153" s="212" t="s">
        <v>3712</v>
      </c>
      <c r="G153" s="59"/>
    </row>
    <row r="154" spans="1:7">
      <c r="A154" s="316">
        <v>152</v>
      </c>
      <c r="B154" s="37" t="s">
        <v>1391</v>
      </c>
      <c r="C154" s="51"/>
      <c r="D154" s="51"/>
      <c r="E154" s="319">
        <v>3000</v>
      </c>
      <c r="F154" s="212" t="s">
        <v>3712</v>
      </c>
      <c r="G154" s="59"/>
    </row>
    <row r="155" spans="1:7">
      <c r="A155" s="316">
        <v>153</v>
      </c>
      <c r="B155" s="37" t="s">
        <v>1163</v>
      </c>
      <c r="C155" s="51"/>
      <c r="D155" s="51"/>
      <c r="E155" s="319">
        <v>5000</v>
      </c>
      <c r="F155" s="212" t="s">
        <v>3712</v>
      </c>
      <c r="G155" s="59"/>
    </row>
    <row r="156" spans="1:7">
      <c r="A156" s="316">
        <v>154</v>
      </c>
      <c r="B156" s="37" t="s">
        <v>1277</v>
      </c>
      <c r="C156" s="51"/>
      <c r="D156" s="51"/>
      <c r="E156" s="319">
        <v>5000</v>
      </c>
      <c r="F156" s="212" t="s">
        <v>3712</v>
      </c>
      <c r="G156" s="59"/>
    </row>
    <row r="157" spans="1:7">
      <c r="A157" s="316">
        <v>155</v>
      </c>
      <c r="B157" s="37" t="s">
        <v>3742</v>
      </c>
      <c r="C157" s="51"/>
      <c r="D157" s="51"/>
      <c r="E157" s="319">
        <v>5000</v>
      </c>
      <c r="F157" s="212" t="s">
        <v>3713</v>
      </c>
      <c r="G157" s="59"/>
    </row>
    <row r="158" spans="1:7">
      <c r="A158" s="316">
        <v>156</v>
      </c>
      <c r="B158" s="37" t="s">
        <v>1483</v>
      </c>
      <c r="C158" s="51"/>
      <c r="D158" s="51"/>
      <c r="E158" s="319">
        <v>5000</v>
      </c>
      <c r="F158" s="212" t="s">
        <v>3713</v>
      </c>
      <c r="G158" s="59"/>
    </row>
    <row r="159" spans="1:7">
      <c r="A159" s="316">
        <v>157</v>
      </c>
      <c r="B159" s="37" t="s">
        <v>3865</v>
      </c>
      <c r="C159" s="51"/>
      <c r="D159" s="51"/>
      <c r="E159" s="319">
        <v>5000</v>
      </c>
      <c r="F159" s="212" t="s">
        <v>3713</v>
      </c>
      <c r="G159" s="59"/>
    </row>
    <row r="160" spans="1:7">
      <c r="A160" s="316">
        <v>158</v>
      </c>
      <c r="B160" s="37" t="s">
        <v>2213</v>
      </c>
      <c r="C160" s="51"/>
      <c r="D160" s="51"/>
      <c r="E160" s="319">
        <v>5000</v>
      </c>
      <c r="F160" s="212" t="s">
        <v>3714</v>
      </c>
      <c r="G160" s="59"/>
    </row>
    <row r="161" spans="1:7">
      <c r="A161" s="316">
        <v>159</v>
      </c>
      <c r="B161" s="37" t="s">
        <v>1485</v>
      </c>
      <c r="C161" s="51"/>
      <c r="D161" s="51"/>
      <c r="E161" s="319">
        <v>5000</v>
      </c>
      <c r="F161" s="212" t="s">
        <v>3714</v>
      </c>
      <c r="G161" s="59"/>
    </row>
    <row r="162" spans="1:7">
      <c r="A162" s="316">
        <v>160</v>
      </c>
      <c r="B162" s="37" t="s">
        <v>1164</v>
      </c>
      <c r="C162" s="51"/>
      <c r="D162" s="51"/>
      <c r="E162" s="319">
        <v>3000</v>
      </c>
      <c r="F162" s="212" t="s">
        <v>3714</v>
      </c>
      <c r="G162" s="59"/>
    </row>
    <row r="163" spans="1:7">
      <c r="A163" s="316">
        <v>161</v>
      </c>
      <c r="B163" s="37" t="s">
        <v>3735</v>
      </c>
      <c r="C163" s="51"/>
      <c r="D163" s="51"/>
      <c r="E163" s="319">
        <v>3000</v>
      </c>
      <c r="F163" s="212" t="s">
        <v>3715</v>
      </c>
      <c r="G163" s="59"/>
    </row>
    <row r="164" spans="1:7">
      <c r="A164" s="316">
        <v>162</v>
      </c>
      <c r="B164" s="37" t="s">
        <v>1280</v>
      </c>
      <c r="C164" s="51"/>
      <c r="D164" s="51"/>
      <c r="E164" s="319">
        <v>5000</v>
      </c>
      <c r="F164" s="212" t="s">
        <v>3715</v>
      </c>
      <c r="G164" s="59"/>
    </row>
    <row r="165" spans="1:7">
      <c r="A165" s="316">
        <v>163</v>
      </c>
      <c r="B165" s="37" t="s">
        <v>3746</v>
      </c>
      <c r="C165" s="51"/>
      <c r="D165" s="51"/>
      <c r="E165" s="319">
        <v>5000</v>
      </c>
      <c r="F165" s="212" t="s">
        <v>3715</v>
      </c>
      <c r="G165" s="59"/>
    </row>
    <row r="166" spans="1:7">
      <c r="A166" s="316">
        <v>164</v>
      </c>
      <c r="B166" s="37" t="s">
        <v>3866</v>
      </c>
      <c r="C166" s="51"/>
      <c r="D166" s="51"/>
      <c r="E166" s="319">
        <v>5000</v>
      </c>
      <c r="F166" s="212" t="s">
        <v>3716</v>
      </c>
      <c r="G166" s="59"/>
    </row>
    <row r="167" spans="1:7">
      <c r="A167" s="316">
        <v>165</v>
      </c>
      <c r="B167" s="37" t="s">
        <v>3748</v>
      </c>
      <c r="C167" s="51"/>
      <c r="D167" s="51"/>
      <c r="E167" s="319">
        <v>5000</v>
      </c>
      <c r="F167" s="212" t="s">
        <v>3716</v>
      </c>
      <c r="G167" s="59"/>
    </row>
    <row r="168" spans="1:7">
      <c r="A168" s="316">
        <v>166</v>
      </c>
      <c r="B168" s="37" t="s">
        <v>3750</v>
      </c>
      <c r="C168" s="51"/>
      <c r="D168" s="51"/>
      <c r="E168" s="319">
        <v>5000</v>
      </c>
      <c r="F168" s="212" t="s">
        <v>3717</v>
      </c>
      <c r="G168" s="59"/>
    </row>
    <row r="169" spans="1:7">
      <c r="A169" s="316">
        <v>167</v>
      </c>
      <c r="B169" s="37" t="s">
        <v>1284</v>
      </c>
      <c r="C169" s="51"/>
      <c r="D169" s="51"/>
      <c r="E169" s="319">
        <v>5000</v>
      </c>
      <c r="F169" s="212" t="s">
        <v>3717</v>
      </c>
      <c r="G169" s="59"/>
    </row>
    <row r="170" spans="1:7">
      <c r="A170" s="316">
        <v>168</v>
      </c>
      <c r="B170" s="37" t="s">
        <v>3867</v>
      </c>
      <c r="C170" s="51"/>
      <c r="D170" s="51"/>
      <c r="E170" s="319">
        <v>5000</v>
      </c>
      <c r="F170" s="212" t="s">
        <v>3718</v>
      </c>
      <c r="G170" s="59"/>
    </row>
    <row r="171" spans="1:7">
      <c r="A171" s="316">
        <v>169</v>
      </c>
      <c r="B171" s="37" t="s">
        <v>3868</v>
      </c>
      <c r="C171" s="51"/>
      <c r="D171" s="51"/>
      <c r="E171" s="319">
        <v>5000</v>
      </c>
      <c r="F171" s="212" t="s">
        <v>3718</v>
      </c>
      <c r="G171" s="59"/>
    </row>
    <row r="172" spans="1:7">
      <c r="A172" s="316">
        <v>170</v>
      </c>
      <c r="B172" s="37" t="s">
        <v>3869</v>
      </c>
      <c r="C172" s="51"/>
      <c r="D172" s="51"/>
      <c r="E172" s="319">
        <v>5000</v>
      </c>
      <c r="F172" s="212" t="s">
        <v>3737</v>
      </c>
      <c r="G172" s="59"/>
    </row>
    <row r="173" spans="1:7">
      <c r="A173" s="316">
        <v>171</v>
      </c>
      <c r="B173" s="37" t="s">
        <v>3754</v>
      </c>
      <c r="C173" s="51"/>
      <c r="D173" s="51"/>
      <c r="E173" s="319">
        <v>5000</v>
      </c>
      <c r="F173" s="212" t="s">
        <v>3730</v>
      </c>
      <c r="G173" s="59"/>
    </row>
    <row r="174" spans="1:7">
      <c r="A174" s="316">
        <v>172</v>
      </c>
      <c r="B174" s="37" t="s">
        <v>3755</v>
      </c>
      <c r="C174" s="51"/>
      <c r="D174" s="51"/>
      <c r="E174" s="319">
        <v>5000</v>
      </c>
      <c r="F174" s="212" t="s">
        <v>3730</v>
      </c>
      <c r="G174" s="59"/>
    </row>
    <row r="175" spans="1:7">
      <c r="A175" s="316">
        <v>173</v>
      </c>
      <c r="B175" s="37" t="s">
        <v>2884</v>
      </c>
      <c r="C175" s="51"/>
      <c r="D175" s="51"/>
      <c r="E175" s="319">
        <v>5000</v>
      </c>
      <c r="F175" s="212" t="s">
        <v>3722</v>
      </c>
      <c r="G175" s="59"/>
    </row>
    <row r="176" spans="1:7">
      <c r="A176" s="316">
        <v>174</v>
      </c>
      <c r="B176" s="37" t="s">
        <v>2878</v>
      </c>
      <c r="C176" s="51"/>
      <c r="D176" s="51"/>
      <c r="E176" s="319">
        <v>5000</v>
      </c>
      <c r="F176" s="212" t="s">
        <v>3722</v>
      </c>
      <c r="G176" s="59"/>
    </row>
    <row r="177" spans="1:7">
      <c r="A177" s="316">
        <v>175</v>
      </c>
      <c r="B177" s="37" t="s">
        <v>1292</v>
      </c>
      <c r="C177" s="51"/>
      <c r="D177" s="51"/>
      <c r="E177" s="319">
        <v>5000</v>
      </c>
      <c r="F177" s="212" t="s">
        <v>3731</v>
      </c>
      <c r="G177" s="59"/>
    </row>
    <row r="178" spans="1:7">
      <c r="A178" s="316">
        <v>176</v>
      </c>
      <c r="B178" s="37" t="s">
        <v>2779</v>
      </c>
      <c r="C178" s="51"/>
      <c r="D178" s="51"/>
      <c r="E178" s="319">
        <v>5000</v>
      </c>
      <c r="F178" s="212" t="s">
        <v>3731</v>
      </c>
      <c r="G178" s="59"/>
    </row>
    <row r="179" spans="1:7">
      <c r="A179" s="316">
        <v>177</v>
      </c>
      <c r="B179" s="37" t="s">
        <v>1509</v>
      </c>
      <c r="C179" s="51"/>
      <c r="D179" s="51"/>
      <c r="E179" s="319">
        <v>5000</v>
      </c>
      <c r="F179" s="212" t="s">
        <v>3724</v>
      </c>
      <c r="G179" s="59"/>
    </row>
    <row r="180" spans="1:7">
      <c r="A180" s="316">
        <v>178</v>
      </c>
      <c r="B180" s="37" t="s">
        <v>2893</v>
      </c>
      <c r="C180" s="51"/>
      <c r="D180" s="51"/>
      <c r="E180" s="319">
        <v>5000</v>
      </c>
      <c r="F180" s="212" t="s">
        <v>3725</v>
      </c>
      <c r="G180" s="59"/>
    </row>
    <row r="181" spans="1:7">
      <c r="A181" s="316">
        <v>179</v>
      </c>
      <c r="B181" s="37" t="s">
        <v>1517</v>
      </c>
      <c r="C181" s="51"/>
      <c r="D181" s="51"/>
      <c r="E181" s="319">
        <v>5000</v>
      </c>
      <c r="F181" s="212" t="s">
        <v>3725</v>
      </c>
      <c r="G181" s="59"/>
    </row>
    <row r="182" spans="1:7">
      <c r="A182" s="316">
        <v>180</v>
      </c>
      <c r="B182" s="37" t="s">
        <v>2847</v>
      </c>
      <c r="C182" s="51"/>
      <c r="D182" s="51"/>
      <c r="E182" s="319">
        <v>5000</v>
      </c>
      <c r="F182" s="212" t="s">
        <v>3726</v>
      </c>
      <c r="G182" s="59"/>
    </row>
    <row r="183" spans="1:7">
      <c r="A183" s="316">
        <v>181</v>
      </c>
      <c r="B183" s="37" t="s">
        <v>3760</v>
      </c>
      <c r="C183" s="51"/>
      <c r="D183" s="51"/>
      <c r="E183" s="319">
        <v>5000</v>
      </c>
      <c r="F183" s="212" t="s">
        <v>3727</v>
      </c>
      <c r="G183" s="59"/>
    </row>
    <row r="184" spans="1:7">
      <c r="A184" s="316">
        <v>182</v>
      </c>
      <c r="B184" s="37" t="s">
        <v>1227</v>
      </c>
      <c r="C184" s="51"/>
      <c r="D184" s="51"/>
      <c r="E184" s="319">
        <v>5000</v>
      </c>
      <c r="F184" s="212" t="s">
        <v>3728</v>
      </c>
      <c r="G184" s="59"/>
    </row>
    <row r="185" spans="1:7" s="159" customFormat="1" ht="49.5" customHeight="1">
      <c r="A185" s="316">
        <v>183</v>
      </c>
      <c r="B185" s="37" t="s">
        <v>3574</v>
      </c>
      <c r="C185" s="36"/>
      <c r="D185" s="51"/>
      <c r="E185" s="319">
        <v>4395</v>
      </c>
      <c r="F185" s="37" t="s">
        <v>8622</v>
      </c>
      <c r="G185" s="571" t="s">
        <v>8471</v>
      </c>
    </row>
    <row r="186" spans="1:7" s="159" customFormat="1" ht="49.5" customHeight="1">
      <c r="A186" s="316">
        <v>184</v>
      </c>
      <c r="B186" s="37" t="s">
        <v>3886</v>
      </c>
      <c r="C186" s="36"/>
      <c r="D186" s="51"/>
      <c r="E186" s="319">
        <v>3297</v>
      </c>
      <c r="F186" s="37" t="s">
        <v>8623</v>
      </c>
      <c r="G186" s="571"/>
    </row>
    <row r="187" spans="1:7" ht="26.25" customHeight="1">
      <c r="A187" s="576" t="s">
        <v>3333</v>
      </c>
      <c r="B187" s="576"/>
      <c r="C187" s="576"/>
      <c r="D187" s="576"/>
      <c r="E187" s="321">
        <f>SUM(E3:E186)</f>
        <v>18517042</v>
      </c>
      <c r="F187" s="212"/>
      <c r="G187" s="59"/>
    </row>
    <row r="188" spans="1:7" ht="52.5" customHeight="1">
      <c r="A188" s="577" t="s">
        <v>2195</v>
      </c>
      <c r="B188" s="577"/>
      <c r="C188" s="577"/>
      <c r="D188" s="577"/>
      <c r="E188" s="321">
        <f>'4林千琳(回)'!E14+'4林千琳(回)'!E22+'4林千琳(回)'!E23+'4林千琳(回)'!E32+'4林千琳(回)'!E35+'4林千琳(回)'!E36+'4林千琳(回)'!E46+'4林千琳(回)'!E54</f>
        <v>5635000</v>
      </c>
      <c r="F188" s="212"/>
      <c r="G188" s="141" t="s">
        <v>3338</v>
      </c>
    </row>
    <row r="189" spans="1:7" ht="57.75" customHeight="1">
      <c r="A189" s="577" t="s">
        <v>2196</v>
      </c>
      <c r="B189" s="577"/>
      <c r="C189" s="577"/>
      <c r="D189" s="577"/>
      <c r="E189" s="321">
        <f>E187-E188</f>
        <v>12882042</v>
      </c>
      <c r="F189" s="212"/>
      <c r="G189" s="37"/>
    </row>
    <row r="190" spans="1:7" ht="66" customHeight="1">
      <c r="A190" s="573" t="s">
        <v>9044</v>
      </c>
      <c r="B190" s="573"/>
      <c r="C190" s="573"/>
      <c r="D190" s="573"/>
      <c r="E190" s="573"/>
      <c r="F190" s="573"/>
      <c r="G190" s="573"/>
    </row>
  </sheetData>
  <mergeCells count="5">
    <mergeCell ref="G185:G186"/>
    <mergeCell ref="A187:D187"/>
    <mergeCell ref="A188:D188"/>
    <mergeCell ref="A189:D189"/>
    <mergeCell ref="A190:G190"/>
  </mergeCells>
  <phoneticPr fontId="2" type="noConversion"/>
  <printOptions horizontalCentered="1"/>
  <pageMargins left="0.70866141732283472" right="0.51181102362204722" top="0.55118110236220474" bottom="0.55118110236220474" header="0.31496062992125984" footer="0.31496062992125984"/>
  <pageSetup paperSize="9" scale="89" fitToHeight="100" orientation="portrait"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zoomScale="90" zoomScaleNormal="90" workbookViewId="0">
      <pane xSplit="1" ySplit="3" topLeftCell="B37" activePane="bottomRight" state="frozen"/>
      <selection activeCell="N172" sqref="N172"/>
      <selection pane="topRight" activeCell="N172" sqref="N172"/>
      <selection pane="bottomLeft" activeCell="N172" sqref="N172"/>
      <selection pane="bottomRight" activeCell="D37" sqref="D37:E38"/>
    </sheetView>
  </sheetViews>
  <sheetFormatPr defaultColWidth="8.875" defaultRowHeight="14.25"/>
  <cols>
    <col min="1" max="1" width="5.5" style="3" customWidth="1"/>
    <col min="2" max="2" width="11.375" style="3" customWidth="1"/>
    <col min="3" max="3" width="11" style="3" bestFit="1" customWidth="1"/>
    <col min="4" max="5" width="17.625" style="3" customWidth="1"/>
    <col min="6" max="6" width="11.625" style="3" customWidth="1"/>
    <col min="7" max="7" width="11.25" style="5" customWidth="1"/>
    <col min="8" max="8" width="11.75" style="3" customWidth="1"/>
    <col min="9" max="9" width="10.625" style="20" customWidth="1"/>
    <col min="10" max="10" width="13.625" style="11" customWidth="1"/>
    <col min="11" max="11" width="9.625" style="11" customWidth="1"/>
    <col min="12" max="12" width="16" style="11" customWidth="1"/>
    <col min="13" max="13" width="25.5" style="58" customWidth="1"/>
    <col min="14" max="16384" width="8.875" style="3"/>
  </cols>
  <sheetData>
    <row r="1" spans="1:13" s="295" customFormat="1" ht="19.5">
      <c r="A1" s="293" t="s">
        <v>3951</v>
      </c>
      <c r="G1" s="296"/>
      <c r="I1" s="297"/>
      <c r="J1" s="139"/>
      <c r="K1" s="139"/>
      <c r="L1" s="139"/>
      <c r="M1" s="298"/>
    </row>
    <row r="2" spans="1:13">
      <c r="A2" s="547" t="s">
        <v>0</v>
      </c>
      <c r="B2" s="547" t="s">
        <v>83</v>
      </c>
      <c r="C2" s="547" t="s">
        <v>8624</v>
      </c>
      <c r="D2" s="547" t="s">
        <v>21</v>
      </c>
      <c r="E2" s="547" t="s">
        <v>22</v>
      </c>
      <c r="F2" s="547" t="s">
        <v>2019</v>
      </c>
      <c r="G2" s="548" t="s">
        <v>8626</v>
      </c>
      <c r="H2" s="547" t="s">
        <v>3299</v>
      </c>
      <c r="I2" s="547" t="s">
        <v>41</v>
      </c>
      <c r="J2" s="547" t="s">
        <v>2020</v>
      </c>
      <c r="K2" s="547"/>
      <c r="L2" s="547"/>
      <c r="M2" s="547" t="s">
        <v>3295</v>
      </c>
    </row>
    <row r="3" spans="1:13" ht="28.5">
      <c r="A3" s="547"/>
      <c r="B3" s="547"/>
      <c r="C3" s="547"/>
      <c r="D3" s="547"/>
      <c r="E3" s="547"/>
      <c r="F3" s="547"/>
      <c r="G3" s="548"/>
      <c r="H3" s="547"/>
      <c r="I3" s="547"/>
      <c r="J3" s="147" t="s">
        <v>3592</v>
      </c>
      <c r="K3" s="147" t="s">
        <v>35</v>
      </c>
      <c r="L3" s="147" t="s">
        <v>3285</v>
      </c>
      <c r="M3" s="547"/>
    </row>
    <row r="4" spans="1:13" s="19" customFormat="1" ht="42.75">
      <c r="A4" s="37">
        <v>1</v>
      </c>
      <c r="B4" s="37" t="s">
        <v>3293</v>
      </c>
      <c r="C4" s="61">
        <v>165000</v>
      </c>
      <c r="D4" s="35" t="s">
        <v>3294</v>
      </c>
      <c r="E4" s="36" t="s">
        <v>2537</v>
      </c>
      <c r="F4" s="37" t="s">
        <v>8487</v>
      </c>
      <c r="G4" s="113">
        <v>200000</v>
      </c>
      <c r="H4" s="211">
        <f>35000/200000/3</f>
        <v>5.8333333333333327E-2</v>
      </c>
      <c r="I4" s="211" t="s">
        <v>3098</v>
      </c>
      <c r="J4" s="37"/>
      <c r="K4" s="332"/>
      <c r="L4" s="141" t="s">
        <v>3296</v>
      </c>
      <c r="M4" s="43"/>
    </row>
    <row r="5" spans="1:13" s="19" customFormat="1" ht="42.75">
      <c r="A5" s="37">
        <v>2</v>
      </c>
      <c r="B5" s="37" t="s">
        <v>2993</v>
      </c>
      <c r="C5" s="61">
        <v>440000</v>
      </c>
      <c r="D5" s="35" t="s">
        <v>3294</v>
      </c>
      <c r="E5" s="36" t="s">
        <v>2537</v>
      </c>
      <c r="F5" s="37" t="s">
        <v>8580</v>
      </c>
      <c r="G5" s="113">
        <v>500000</v>
      </c>
      <c r="H5" s="174">
        <f>60000/500000/2</f>
        <v>0.06</v>
      </c>
      <c r="I5" s="174" t="s">
        <v>3297</v>
      </c>
      <c r="J5" s="142"/>
      <c r="K5" s="239"/>
      <c r="L5" s="141" t="s">
        <v>3296</v>
      </c>
      <c r="M5" s="43"/>
    </row>
    <row r="6" spans="1:13" s="19" customFormat="1" ht="42.75">
      <c r="A6" s="37">
        <v>3</v>
      </c>
      <c r="B6" s="37" t="s">
        <v>2994</v>
      </c>
      <c r="C6" s="61">
        <v>440000</v>
      </c>
      <c r="D6" s="35" t="s">
        <v>3294</v>
      </c>
      <c r="E6" s="36" t="s">
        <v>2537</v>
      </c>
      <c r="F6" s="37" t="s">
        <v>8625</v>
      </c>
      <c r="G6" s="113">
        <v>500000</v>
      </c>
      <c r="H6" s="174">
        <f>60000/500000/2</f>
        <v>0.06</v>
      </c>
      <c r="I6" s="174" t="s">
        <v>3297</v>
      </c>
      <c r="J6" s="142"/>
      <c r="K6" s="239"/>
      <c r="L6" s="141" t="s">
        <v>3296</v>
      </c>
      <c r="M6" s="43"/>
    </row>
    <row r="7" spans="1:13" s="19" customFormat="1" ht="42.75">
      <c r="A7" s="37">
        <v>4</v>
      </c>
      <c r="B7" s="37" t="s">
        <v>2994</v>
      </c>
      <c r="C7" s="61">
        <v>165000</v>
      </c>
      <c r="D7" s="35" t="s">
        <v>3294</v>
      </c>
      <c r="E7" s="36" t="s">
        <v>2537</v>
      </c>
      <c r="F7" s="37" t="s">
        <v>8625</v>
      </c>
      <c r="G7" s="113">
        <v>200000</v>
      </c>
      <c r="H7" s="211">
        <f>35000/200000/3</f>
        <v>5.8333333333333327E-2</v>
      </c>
      <c r="I7" s="211" t="s">
        <v>3098</v>
      </c>
      <c r="J7" s="142"/>
      <c r="K7" s="239"/>
      <c r="L7" s="141" t="s">
        <v>3590</v>
      </c>
      <c r="M7" s="43"/>
    </row>
    <row r="8" spans="1:13" s="19" customFormat="1" ht="42.75">
      <c r="A8" s="37">
        <v>5</v>
      </c>
      <c r="B8" s="37" t="s">
        <v>2995</v>
      </c>
      <c r="C8" s="61">
        <v>165000</v>
      </c>
      <c r="D8" s="35" t="s">
        <v>3294</v>
      </c>
      <c r="E8" s="36" t="s">
        <v>2537</v>
      </c>
      <c r="F8" s="37" t="s">
        <v>8489</v>
      </c>
      <c r="G8" s="113">
        <v>200000</v>
      </c>
      <c r="H8" s="211">
        <f>35000/200000/3</f>
        <v>5.8333333333333327E-2</v>
      </c>
      <c r="I8" s="211" t="s">
        <v>3098</v>
      </c>
      <c r="J8" s="142"/>
      <c r="K8" s="239"/>
      <c r="L8" s="141" t="s">
        <v>3591</v>
      </c>
      <c r="M8" s="43"/>
    </row>
    <row r="9" spans="1:13" s="19" customFormat="1" ht="42.75">
      <c r="A9" s="37">
        <v>6</v>
      </c>
      <c r="B9" s="37" t="s">
        <v>2996</v>
      </c>
      <c r="C9" s="61">
        <v>440000</v>
      </c>
      <c r="D9" s="35" t="s">
        <v>3023</v>
      </c>
      <c r="E9" s="36" t="s">
        <v>2537</v>
      </c>
      <c r="F9" s="37" t="s">
        <v>3024</v>
      </c>
      <c r="G9" s="113">
        <v>500000</v>
      </c>
      <c r="H9" s="174">
        <f>60000/500000/2</f>
        <v>0.06</v>
      </c>
      <c r="I9" s="174" t="s">
        <v>3297</v>
      </c>
      <c r="J9" s="142"/>
      <c r="K9" s="239"/>
      <c r="L9" s="141" t="s">
        <v>3591</v>
      </c>
      <c r="M9" s="43"/>
    </row>
    <row r="10" spans="1:13" s="19" customFormat="1" ht="42.75">
      <c r="A10" s="37">
        <v>7</v>
      </c>
      <c r="B10" s="37" t="s">
        <v>2997</v>
      </c>
      <c r="C10" s="61">
        <v>165000</v>
      </c>
      <c r="D10" s="35" t="s">
        <v>3022</v>
      </c>
      <c r="E10" s="36" t="s">
        <v>2537</v>
      </c>
      <c r="F10" s="37" t="s">
        <v>3021</v>
      </c>
      <c r="G10" s="113">
        <v>200000</v>
      </c>
      <c r="H10" s="211">
        <f>35000/200000/3</f>
        <v>5.8333333333333327E-2</v>
      </c>
      <c r="I10" s="211" t="s">
        <v>3098</v>
      </c>
      <c r="J10" s="142"/>
      <c r="K10" s="239"/>
      <c r="L10" s="141" t="s">
        <v>3591</v>
      </c>
      <c r="M10" s="43"/>
    </row>
    <row r="11" spans="1:13" s="19" customFormat="1" ht="42.75">
      <c r="A11" s="37">
        <v>8</v>
      </c>
      <c r="B11" s="37" t="s">
        <v>2998</v>
      </c>
      <c r="C11" s="61">
        <v>165000</v>
      </c>
      <c r="D11" s="35" t="s">
        <v>3023</v>
      </c>
      <c r="E11" s="36" t="s">
        <v>2537</v>
      </c>
      <c r="F11" s="37" t="s">
        <v>3025</v>
      </c>
      <c r="G11" s="113">
        <v>200000</v>
      </c>
      <c r="H11" s="211">
        <f>35000/200000/3</f>
        <v>5.8333333333333327E-2</v>
      </c>
      <c r="I11" s="211" t="s">
        <v>3098</v>
      </c>
      <c r="J11" s="142"/>
      <c r="K11" s="239"/>
      <c r="L11" s="141" t="s">
        <v>3591</v>
      </c>
      <c r="M11" s="43"/>
    </row>
    <row r="12" spans="1:13" s="19" customFormat="1" ht="42.75">
      <c r="A12" s="37">
        <v>9</v>
      </c>
      <c r="B12" s="37" t="s">
        <v>2999</v>
      </c>
      <c r="C12" s="61">
        <v>230000</v>
      </c>
      <c r="D12" s="35" t="s">
        <v>3023</v>
      </c>
      <c r="E12" s="36" t="s">
        <v>2537</v>
      </c>
      <c r="F12" s="37" t="s">
        <v>3025</v>
      </c>
      <c r="G12" s="113">
        <v>300000</v>
      </c>
      <c r="H12" s="174">
        <f>70000/300000/3</f>
        <v>7.7777777777777779E-2</v>
      </c>
      <c r="I12" s="174" t="s">
        <v>3298</v>
      </c>
      <c r="J12" s="142"/>
      <c r="K12" s="239"/>
      <c r="L12" s="141" t="s">
        <v>3591</v>
      </c>
      <c r="M12" s="43"/>
    </row>
    <row r="13" spans="1:13" s="19" customFormat="1" ht="42.75">
      <c r="A13" s="37">
        <v>10</v>
      </c>
      <c r="B13" s="37" t="s">
        <v>3000</v>
      </c>
      <c r="C13" s="61">
        <v>115000</v>
      </c>
      <c r="D13" s="35" t="s">
        <v>3023</v>
      </c>
      <c r="E13" s="36" t="s">
        <v>2537</v>
      </c>
      <c r="F13" s="37" t="s">
        <v>3026</v>
      </c>
      <c r="G13" s="333"/>
      <c r="H13" s="174" t="s">
        <v>3336</v>
      </c>
      <c r="I13" s="174"/>
      <c r="J13" s="142"/>
      <c r="K13" s="239"/>
      <c r="L13" s="140"/>
      <c r="M13" s="43"/>
    </row>
    <row r="14" spans="1:13" s="19" customFormat="1" ht="42.75">
      <c r="A14" s="37">
        <v>11</v>
      </c>
      <c r="B14" s="37" t="s">
        <v>3001</v>
      </c>
      <c r="C14" s="61">
        <v>115000</v>
      </c>
      <c r="D14" s="35" t="s">
        <v>3023</v>
      </c>
      <c r="E14" s="36" t="s">
        <v>2537</v>
      </c>
      <c r="F14" s="37" t="s">
        <v>3027</v>
      </c>
      <c r="G14" s="333"/>
      <c r="H14" s="174" t="s">
        <v>3336</v>
      </c>
      <c r="I14" s="174"/>
      <c r="J14" s="142"/>
      <c r="K14" s="239"/>
      <c r="L14" s="140"/>
      <c r="M14" s="43"/>
    </row>
    <row r="15" spans="1:13" s="19" customFormat="1" ht="42.75">
      <c r="A15" s="37">
        <v>12</v>
      </c>
      <c r="B15" s="37" t="s">
        <v>3002</v>
      </c>
      <c r="C15" s="61">
        <v>230000</v>
      </c>
      <c r="D15" s="35" t="s">
        <v>3023</v>
      </c>
      <c r="E15" s="36" t="s">
        <v>2537</v>
      </c>
      <c r="F15" s="37" t="s">
        <v>3027</v>
      </c>
      <c r="G15" s="113">
        <v>300000</v>
      </c>
      <c r="H15" s="174">
        <f t="shared" ref="H15:H17" si="0">70000/300000/3</f>
        <v>7.7777777777777779E-2</v>
      </c>
      <c r="I15" s="174" t="s">
        <v>3298</v>
      </c>
      <c r="J15" s="142"/>
      <c r="K15" s="239"/>
      <c r="L15" s="141" t="s">
        <v>3591</v>
      </c>
      <c r="M15" s="43"/>
    </row>
    <row r="16" spans="1:13" s="19" customFormat="1" ht="42.75">
      <c r="A16" s="37">
        <v>13</v>
      </c>
      <c r="B16" s="37" t="s">
        <v>3002</v>
      </c>
      <c r="C16" s="61">
        <v>230000</v>
      </c>
      <c r="D16" s="35" t="s">
        <v>3023</v>
      </c>
      <c r="E16" s="36" t="s">
        <v>2537</v>
      </c>
      <c r="F16" s="37" t="s">
        <v>3027</v>
      </c>
      <c r="G16" s="113">
        <v>300000</v>
      </c>
      <c r="H16" s="174">
        <f t="shared" si="0"/>
        <v>7.7777777777777779E-2</v>
      </c>
      <c r="I16" s="174" t="s">
        <v>3298</v>
      </c>
      <c r="J16" s="142"/>
      <c r="K16" s="239"/>
      <c r="L16" s="141" t="s">
        <v>3591</v>
      </c>
      <c r="M16" s="43"/>
    </row>
    <row r="17" spans="1:13" s="19" customFormat="1" ht="42.75">
      <c r="A17" s="37">
        <v>14</v>
      </c>
      <c r="B17" s="37" t="s">
        <v>2327</v>
      </c>
      <c r="C17" s="61">
        <v>230000</v>
      </c>
      <c r="D17" s="35" t="s">
        <v>3023</v>
      </c>
      <c r="E17" s="36" t="s">
        <v>2537</v>
      </c>
      <c r="F17" s="37" t="s">
        <v>3028</v>
      </c>
      <c r="G17" s="113">
        <v>300000</v>
      </c>
      <c r="H17" s="174">
        <f t="shared" si="0"/>
        <v>7.7777777777777779E-2</v>
      </c>
      <c r="I17" s="174" t="s">
        <v>3298</v>
      </c>
      <c r="J17" s="142"/>
      <c r="K17" s="239"/>
      <c r="L17" s="141" t="s">
        <v>3591</v>
      </c>
      <c r="M17" s="43"/>
    </row>
    <row r="18" spans="1:13" s="19" customFormat="1" ht="42.75">
      <c r="A18" s="37">
        <v>15</v>
      </c>
      <c r="B18" s="37" t="s">
        <v>3003</v>
      </c>
      <c r="C18" s="61">
        <v>115000</v>
      </c>
      <c r="D18" s="35" t="s">
        <v>3023</v>
      </c>
      <c r="E18" s="36" t="s">
        <v>2537</v>
      </c>
      <c r="F18" s="37" t="s">
        <v>3028</v>
      </c>
      <c r="G18" s="333"/>
      <c r="H18" s="174" t="s">
        <v>3336</v>
      </c>
      <c r="I18" s="174"/>
      <c r="J18" s="142"/>
      <c r="K18" s="239"/>
      <c r="L18" s="140"/>
      <c r="M18" s="43"/>
    </row>
    <row r="19" spans="1:13" s="19" customFormat="1" ht="42.75">
      <c r="A19" s="37">
        <v>16</v>
      </c>
      <c r="B19" s="37" t="s">
        <v>3004</v>
      </c>
      <c r="C19" s="61">
        <v>115000</v>
      </c>
      <c r="D19" s="35" t="s">
        <v>3023</v>
      </c>
      <c r="E19" s="36" t="s">
        <v>2537</v>
      </c>
      <c r="F19" s="37" t="s">
        <v>3028</v>
      </c>
      <c r="G19" s="333"/>
      <c r="H19" s="174" t="s">
        <v>3336</v>
      </c>
      <c r="I19" s="174"/>
      <c r="J19" s="142"/>
      <c r="K19" s="239"/>
      <c r="L19" s="140"/>
      <c r="M19" s="43"/>
    </row>
    <row r="20" spans="1:13" s="19" customFormat="1" ht="42.75">
      <c r="A20" s="37">
        <v>17</v>
      </c>
      <c r="B20" s="37" t="s">
        <v>3005</v>
      </c>
      <c r="C20" s="61">
        <v>225000</v>
      </c>
      <c r="D20" s="35" t="s">
        <v>3023</v>
      </c>
      <c r="E20" s="36" t="s">
        <v>2537</v>
      </c>
      <c r="F20" s="37" t="s">
        <v>3028</v>
      </c>
      <c r="G20" s="333"/>
      <c r="H20" s="174" t="s">
        <v>3336</v>
      </c>
      <c r="I20" s="174"/>
      <c r="J20" s="142"/>
      <c r="K20" s="239"/>
      <c r="L20" s="140"/>
      <c r="M20" s="43"/>
    </row>
    <row r="21" spans="1:13" s="19" customFormat="1" ht="42.75">
      <c r="A21" s="37">
        <v>18</v>
      </c>
      <c r="B21" s="37" t="s">
        <v>3006</v>
      </c>
      <c r="C21" s="61">
        <v>300000</v>
      </c>
      <c r="D21" s="35" t="s">
        <v>3023</v>
      </c>
      <c r="E21" s="36" t="s">
        <v>2537</v>
      </c>
      <c r="F21" s="37" t="s">
        <v>3028</v>
      </c>
      <c r="G21" s="333"/>
      <c r="H21" s="174" t="s">
        <v>3336</v>
      </c>
      <c r="I21" s="174"/>
      <c r="J21" s="142"/>
      <c r="K21" s="239"/>
      <c r="L21" s="140"/>
      <c r="M21" s="43"/>
    </row>
    <row r="22" spans="1:13" s="19" customFormat="1" ht="42.75">
      <c r="A22" s="37">
        <v>19</v>
      </c>
      <c r="B22" s="37" t="s">
        <v>3007</v>
      </c>
      <c r="C22" s="61">
        <v>75000</v>
      </c>
      <c r="D22" s="35" t="s">
        <v>3023</v>
      </c>
      <c r="E22" s="36" t="s">
        <v>2537</v>
      </c>
      <c r="F22" s="37" t="s">
        <v>3029</v>
      </c>
      <c r="G22" s="333"/>
      <c r="H22" s="174" t="s">
        <v>3336</v>
      </c>
      <c r="I22" s="174"/>
      <c r="J22" s="142"/>
      <c r="K22" s="239"/>
      <c r="L22" s="140"/>
      <c r="M22" s="43"/>
    </row>
    <row r="23" spans="1:13" s="19" customFormat="1" ht="42.75">
      <c r="A23" s="37">
        <v>20</v>
      </c>
      <c r="B23" s="37" t="s">
        <v>2342</v>
      </c>
      <c r="C23" s="61">
        <v>450000</v>
      </c>
      <c r="D23" s="35" t="s">
        <v>3023</v>
      </c>
      <c r="E23" s="36" t="s">
        <v>2537</v>
      </c>
      <c r="F23" s="37" t="s">
        <v>3029</v>
      </c>
      <c r="G23" s="333"/>
      <c r="H23" s="174" t="s">
        <v>3336</v>
      </c>
      <c r="I23" s="174"/>
      <c r="J23" s="142"/>
      <c r="K23" s="239"/>
      <c r="L23" s="140"/>
      <c r="M23" s="43"/>
    </row>
    <row r="24" spans="1:13" s="19" customFormat="1" ht="42.75">
      <c r="A24" s="37">
        <v>21</v>
      </c>
      <c r="B24" s="37" t="s">
        <v>3008</v>
      </c>
      <c r="C24" s="61">
        <v>300000</v>
      </c>
      <c r="D24" s="35" t="s">
        <v>3023</v>
      </c>
      <c r="E24" s="36" t="s">
        <v>2537</v>
      </c>
      <c r="F24" s="37" t="s">
        <v>3029</v>
      </c>
      <c r="G24" s="333"/>
      <c r="H24" s="174" t="s">
        <v>3336</v>
      </c>
      <c r="I24" s="174"/>
      <c r="J24" s="142"/>
      <c r="K24" s="239"/>
      <c r="L24" s="140"/>
      <c r="M24" s="43"/>
    </row>
    <row r="25" spans="1:13" s="19" customFormat="1" ht="42.75">
      <c r="A25" s="37">
        <v>22</v>
      </c>
      <c r="B25" s="37" t="s">
        <v>3009</v>
      </c>
      <c r="C25" s="61">
        <v>270000</v>
      </c>
      <c r="D25" s="35" t="s">
        <v>3023</v>
      </c>
      <c r="E25" s="36" t="s">
        <v>2537</v>
      </c>
      <c r="F25" s="37" t="s">
        <v>3030</v>
      </c>
      <c r="G25" s="333"/>
      <c r="H25" s="174" t="s">
        <v>3336</v>
      </c>
      <c r="I25" s="174"/>
      <c r="J25" s="142"/>
      <c r="K25" s="239"/>
      <c r="L25" s="140"/>
      <c r="M25" s="43"/>
    </row>
    <row r="26" spans="1:13" s="19" customFormat="1" ht="42.75">
      <c r="A26" s="37">
        <v>23</v>
      </c>
      <c r="B26" s="37" t="s">
        <v>3010</v>
      </c>
      <c r="C26" s="61">
        <v>180000</v>
      </c>
      <c r="D26" s="35" t="s">
        <v>3023</v>
      </c>
      <c r="E26" s="36" t="s">
        <v>2537</v>
      </c>
      <c r="F26" s="37" t="s">
        <v>3030</v>
      </c>
      <c r="G26" s="333"/>
      <c r="H26" s="174" t="s">
        <v>3336</v>
      </c>
      <c r="I26" s="174"/>
      <c r="J26" s="142"/>
      <c r="K26" s="239"/>
      <c r="L26" s="140"/>
      <c r="M26" s="43"/>
    </row>
    <row r="27" spans="1:13" s="19" customFormat="1" ht="42.75">
      <c r="A27" s="37">
        <v>24</v>
      </c>
      <c r="B27" s="37" t="s">
        <v>3011</v>
      </c>
      <c r="C27" s="61">
        <v>390000</v>
      </c>
      <c r="D27" s="35" t="s">
        <v>3023</v>
      </c>
      <c r="E27" s="36" t="s">
        <v>2537</v>
      </c>
      <c r="F27" s="37" t="s">
        <v>3030</v>
      </c>
      <c r="G27" s="333"/>
      <c r="H27" s="174" t="s">
        <v>3336</v>
      </c>
      <c r="I27" s="174"/>
      <c r="J27" s="142"/>
      <c r="K27" s="239"/>
      <c r="L27" s="140"/>
      <c r="M27" s="43"/>
    </row>
    <row r="28" spans="1:13" s="19" customFormat="1" ht="42.75">
      <c r="A28" s="37">
        <v>25</v>
      </c>
      <c r="B28" s="37" t="s">
        <v>3012</v>
      </c>
      <c r="C28" s="61">
        <v>210000</v>
      </c>
      <c r="D28" s="35" t="s">
        <v>3023</v>
      </c>
      <c r="E28" s="36" t="s">
        <v>2537</v>
      </c>
      <c r="F28" s="37" t="s">
        <v>3031</v>
      </c>
      <c r="G28" s="333"/>
      <c r="H28" s="174" t="s">
        <v>3336</v>
      </c>
      <c r="I28" s="174"/>
      <c r="J28" s="142"/>
      <c r="K28" s="239"/>
      <c r="L28" s="140"/>
      <c r="M28" s="43"/>
    </row>
    <row r="29" spans="1:13" s="19" customFormat="1" ht="42.75">
      <c r="A29" s="37">
        <v>26</v>
      </c>
      <c r="B29" s="37" t="s">
        <v>3012</v>
      </c>
      <c r="C29" s="61">
        <v>45000</v>
      </c>
      <c r="D29" s="35" t="s">
        <v>3023</v>
      </c>
      <c r="E29" s="36" t="s">
        <v>2537</v>
      </c>
      <c r="F29" s="37" t="s">
        <v>3031</v>
      </c>
      <c r="G29" s="333"/>
      <c r="H29" s="174" t="s">
        <v>3336</v>
      </c>
      <c r="I29" s="174"/>
      <c r="J29" s="142"/>
      <c r="K29" s="239"/>
      <c r="L29" s="140"/>
      <c r="M29" s="43"/>
    </row>
    <row r="30" spans="1:13" s="19" customFormat="1" ht="42.75">
      <c r="A30" s="37">
        <v>27</v>
      </c>
      <c r="B30" s="37" t="s">
        <v>3013</v>
      </c>
      <c r="C30" s="61">
        <v>400000</v>
      </c>
      <c r="D30" s="35" t="s">
        <v>3023</v>
      </c>
      <c r="E30" s="36" t="s">
        <v>2537</v>
      </c>
      <c r="F30" s="37" t="s">
        <v>3031</v>
      </c>
      <c r="G30" s="185"/>
      <c r="H30" s="174" t="s">
        <v>3336</v>
      </c>
      <c r="I30" s="174"/>
      <c r="J30" s="142"/>
      <c r="K30" s="239"/>
      <c r="L30" s="140"/>
      <c r="M30" s="43"/>
    </row>
    <row r="31" spans="1:13" s="19" customFormat="1" ht="42.75">
      <c r="A31" s="37">
        <v>28</v>
      </c>
      <c r="B31" s="37" t="s">
        <v>2377</v>
      </c>
      <c r="C31" s="61">
        <v>170000</v>
      </c>
      <c r="D31" s="35" t="s">
        <v>3023</v>
      </c>
      <c r="E31" s="36" t="s">
        <v>2537</v>
      </c>
      <c r="F31" s="37" t="s">
        <v>3031</v>
      </c>
      <c r="G31" s="185"/>
      <c r="H31" s="174" t="s">
        <v>3336</v>
      </c>
      <c r="I31" s="174"/>
      <c r="J31" s="142"/>
      <c r="K31" s="239"/>
      <c r="L31" s="140"/>
      <c r="M31" s="43"/>
    </row>
    <row r="32" spans="1:13" s="19" customFormat="1" ht="42.75">
      <c r="A32" s="37">
        <v>29</v>
      </c>
      <c r="B32" s="37" t="s">
        <v>3014</v>
      </c>
      <c r="C32" s="61">
        <v>153000</v>
      </c>
      <c r="D32" s="35" t="s">
        <v>3023</v>
      </c>
      <c r="E32" s="36" t="s">
        <v>2537</v>
      </c>
      <c r="F32" s="37" t="s">
        <v>3032</v>
      </c>
      <c r="G32" s="185"/>
      <c r="H32" s="174" t="s">
        <v>3336</v>
      </c>
      <c r="I32" s="174"/>
      <c r="J32" s="142"/>
      <c r="K32" s="239"/>
      <c r="L32" s="140"/>
      <c r="M32" s="43"/>
    </row>
    <row r="33" spans="1:13" s="19" customFormat="1" ht="42.75">
      <c r="A33" s="37">
        <v>30</v>
      </c>
      <c r="B33" s="37" t="s">
        <v>3015</v>
      </c>
      <c r="C33" s="61">
        <v>182000</v>
      </c>
      <c r="D33" s="35" t="s">
        <v>3023</v>
      </c>
      <c r="E33" s="36" t="s">
        <v>2537</v>
      </c>
      <c r="F33" s="37" t="s">
        <v>3032</v>
      </c>
      <c r="G33" s="185"/>
      <c r="H33" s="174" t="s">
        <v>3336</v>
      </c>
      <c r="I33" s="174"/>
      <c r="J33" s="142"/>
      <c r="K33" s="239"/>
      <c r="L33" s="140"/>
      <c r="M33" s="43"/>
    </row>
    <row r="34" spans="1:13" s="19" customFormat="1" ht="42.75">
      <c r="A34" s="37">
        <v>31</v>
      </c>
      <c r="B34" s="37" t="s">
        <v>3016</v>
      </c>
      <c r="C34" s="61">
        <v>91000</v>
      </c>
      <c r="D34" s="35" t="s">
        <v>3023</v>
      </c>
      <c r="E34" s="36" t="s">
        <v>2537</v>
      </c>
      <c r="F34" s="37" t="s">
        <v>3032</v>
      </c>
      <c r="G34" s="185"/>
      <c r="H34" s="174" t="s">
        <v>3336</v>
      </c>
      <c r="I34" s="174"/>
      <c r="J34" s="142"/>
      <c r="K34" s="239"/>
      <c r="L34" s="140"/>
      <c r="M34" s="43"/>
    </row>
    <row r="35" spans="1:13" s="19" customFormat="1" ht="42.75">
      <c r="A35" s="37">
        <v>32</v>
      </c>
      <c r="B35" s="37" t="s">
        <v>3017</v>
      </c>
      <c r="C35" s="61">
        <v>60000</v>
      </c>
      <c r="D35" s="35" t="s">
        <v>3023</v>
      </c>
      <c r="E35" s="36" t="s">
        <v>2537</v>
      </c>
      <c r="F35" s="37" t="s">
        <v>3032</v>
      </c>
      <c r="G35" s="185"/>
      <c r="H35" s="174" t="s">
        <v>3336</v>
      </c>
      <c r="I35" s="174"/>
      <c r="J35" s="142"/>
      <c r="K35" s="239"/>
      <c r="L35" s="140"/>
      <c r="M35" s="43"/>
    </row>
    <row r="36" spans="1:13" s="19" customFormat="1" ht="85.5">
      <c r="A36" s="37">
        <v>33</v>
      </c>
      <c r="B36" s="37" t="s">
        <v>3018</v>
      </c>
      <c r="C36" s="61">
        <v>28000</v>
      </c>
      <c r="D36" s="35" t="s">
        <v>3023</v>
      </c>
      <c r="E36" s="36" t="s">
        <v>2537</v>
      </c>
      <c r="F36" s="37" t="s">
        <v>3033</v>
      </c>
      <c r="G36" s="185"/>
      <c r="H36" s="174" t="s">
        <v>3336</v>
      </c>
      <c r="I36" s="174"/>
      <c r="J36" s="142"/>
      <c r="K36" s="239"/>
      <c r="L36" s="140"/>
      <c r="M36" s="36" t="s">
        <v>3593</v>
      </c>
    </row>
    <row r="37" spans="1:13" s="19" customFormat="1">
      <c r="A37" s="37">
        <v>34</v>
      </c>
      <c r="B37" s="37" t="s">
        <v>3019</v>
      </c>
      <c r="C37" s="61">
        <v>119000</v>
      </c>
      <c r="D37" s="35"/>
      <c r="E37" s="36"/>
      <c r="F37" s="37" t="s">
        <v>3033</v>
      </c>
      <c r="G37" s="185"/>
      <c r="H37" s="174" t="s">
        <v>3336</v>
      </c>
      <c r="I37" s="174"/>
      <c r="J37" s="142"/>
      <c r="K37" s="239"/>
      <c r="L37" s="140"/>
      <c r="M37" s="43"/>
    </row>
    <row r="38" spans="1:13" s="19" customFormat="1">
      <c r="A38" s="37">
        <v>35</v>
      </c>
      <c r="B38" s="37" t="s">
        <v>3020</v>
      </c>
      <c r="C38" s="61">
        <v>88000</v>
      </c>
      <c r="D38" s="35"/>
      <c r="E38" s="36"/>
      <c r="F38" s="37" t="s">
        <v>3033</v>
      </c>
      <c r="G38" s="185"/>
      <c r="H38" s="174" t="s">
        <v>3336</v>
      </c>
      <c r="I38" s="174"/>
      <c r="J38" s="142"/>
      <c r="K38" s="239"/>
      <c r="L38" s="140"/>
      <c r="M38" s="43"/>
    </row>
    <row r="39" spans="1:13" s="19" customFormat="1" ht="26.25" customHeight="1">
      <c r="A39" s="582" t="s">
        <v>1938</v>
      </c>
      <c r="B39" s="582"/>
      <c r="C39" s="306">
        <f>SUM(C4:C38)</f>
        <v>7261000</v>
      </c>
      <c r="D39" s="328"/>
      <c r="E39" s="328"/>
      <c r="F39" s="328"/>
      <c r="G39" s="308"/>
      <c r="H39" s="308"/>
      <c r="I39" s="277"/>
      <c r="J39" s="308"/>
      <c r="K39" s="308"/>
      <c r="L39" s="308"/>
      <c r="M39" s="309"/>
    </row>
    <row r="40" spans="1:13" ht="97.5" customHeight="1">
      <c r="A40" s="573" t="s">
        <v>9045</v>
      </c>
      <c r="B40" s="573"/>
      <c r="C40" s="573"/>
      <c r="D40" s="573"/>
      <c r="E40" s="573"/>
      <c r="F40" s="573"/>
      <c r="G40" s="573"/>
      <c r="H40" s="573"/>
      <c r="I40" s="573"/>
      <c r="J40" s="573"/>
      <c r="K40" s="573"/>
      <c r="L40" s="573"/>
      <c r="M40" s="573"/>
    </row>
  </sheetData>
  <mergeCells count="13">
    <mergeCell ref="A40:M40"/>
    <mergeCell ref="A39:B39"/>
    <mergeCell ref="M2:M3"/>
    <mergeCell ref="A2:A3"/>
    <mergeCell ref="B2:B3"/>
    <mergeCell ref="C2:C3"/>
    <mergeCell ref="D2:D3"/>
    <mergeCell ref="E2:E3"/>
    <mergeCell ref="G2:G3"/>
    <mergeCell ref="H2:H3"/>
    <mergeCell ref="I2:I3"/>
    <mergeCell ref="J2:L2"/>
    <mergeCell ref="F2:F3"/>
  </mergeCells>
  <phoneticPr fontId="2" type="noConversion"/>
  <printOptions horizontalCentered="1"/>
  <pageMargins left="0.70866141732283472" right="0.51181102362204722" top="0.55118110236220474" bottom="0.55118110236220474" header="0.31496062992125984" footer="0.31496062992125984"/>
  <pageSetup paperSize="9" scale="77" fitToHeight="0"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7"/>
  <sheetViews>
    <sheetView zoomScale="90" zoomScaleNormal="90" workbookViewId="0">
      <selection activeCell="C3" sqref="C3:D44"/>
    </sheetView>
  </sheetViews>
  <sheetFormatPr defaultColWidth="8.875" defaultRowHeight="14.25"/>
  <cols>
    <col min="1" max="1" width="5.75" style="165" customWidth="1"/>
    <col min="2" max="2" width="11.5" style="159" customWidth="1"/>
    <col min="3" max="4" width="17.125" style="159" customWidth="1"/>
    <col min="5" max="5" width="10.5" style="159" bestFit="1" customWidth="1"/>
    <col min="6" max="6" width="14.75" style="159" customWidth="1"/>
    <col min="7" max="7" width="28" style="159" customWidth="1"/>
    <col min="8" max="16384" width="8.875" style="159"/>
  </cols>
  <sheetData>
    <row r="1" spans="1:7" s="338" customFormat="1" ht="19.5">
      <c r="A1" s="337" t="s">
        <v>3952</v>
      </c>
    </row>
    <row r="2" spans="1:7">
      <c r="A2" s="334" t="s">
        <v>0</v>
      </c>
      <c r="B2" s="334" t="s">
        <v>1</v>
      </c>
      <c r="C2" s="334" t="s">
        <v>21</v>
      </c>
      <c r="D2" s="334" t="s">
        <v>22</v>
      </c>
      <c r="E2" s="334" t="s">
        <v>84</v>
      </c>
      <c r="F2" s="334" t="s">
        <v>2</v>
      </c>
      <c r="G2" s="334" t="s">
        <v>1953</v>
      </c>
    </row>
    <row r="3" spans="1:7">
      <c r="A3" s="37">
        <v>1</v>
      </c>
      <c r="B3" s="37" t="s">
        <v>3034</v>
      </c>
      <c r="C3" s="36"/>
      <c r="D3" s="35"/>
      <c r="E3" s="61">
        <v>60000</v>
      </c>
      <c r="F3" s="37" t="s">
        <v>3123</v>
      </c>
      <c r="G3" s="37"/>
    </row>
    <row r="4" spans="1:7">
      <c r="A4" s="37">
        <v>2</v>
      </c>
      <c r="B4" s="37" t="s">
        <v>3035</v>
      </c>
      <c r="C4" s="36"/>
      <c r="D4" s="35"/>
      <c r="E4" s="61">
        <v>105000</v>
      </c>
      <c r="F4" s="37" t="s">
        <v>3123</v>
      </c>
      <c r="G4" s="37"/>
    </row>
    <row r="5" spans="1:7" ht="28.5">
      <c r="A5" s="37">
        <v>3</v>
      </c>
      <c r="B5" s="37" t="s">
        <v>3036</v>
      </c>
      <c r="C5" s="36"/>
      <c r="D5" s="35"/>
      <c r="E5" s="61">
        <v>35000</v>
      </c>
      <c r="F5" s="37" t="s">
        <v>8627</v>
      </c>
      <c r="G5" s="141" t="s">
        <v>3594</v>
      </c>
    </row>
    <row r="6" spans="1:7" ht="28.5">
      <c r="A6" s="37">
        <v>4</v>
      </c>
      <c r="B6" s="37" t="s">
        <v>3037</v>
      </c>
      <c r="C6" s="36"/>
      <c r="D6" s="35"/>
      <c r="E6" s="61">
        <v>105000</v>
      </c>
      <c r="F6" s="37" t="s">
        <v>8628</v>
      </c>
      <c r="G6" s="141" t="s">
        <v>3594</v>
      </c>
    </row>
    <row r="7" spans="1:7">
      <c r="A7" s="37">
        <v>5</v>
      </c>
      <c r="B7" s="37" t="s">
        <v>3038</v>
      </c>
      <c r="C7" s="36"/>
      <c r="D7" s="35"/>
      <c r="E7" s="61">
        <v>105000</v>
      </c>
      <c r="F7" s="37" t="s">
        <v>3124</v>
      </c>
      <c r="G7" s="37"/>
    </row>
    <row r="8" spans="1:7">
      <c r="A8" s="37">
        <v>6</v>
      </c>
      <c r="B8" s="37" t="s">
        <v>3039</v>
      </c>
      <c r="C8" s="36"/>
      <c r="D8" s="35"/>
      <c r="E8" s="61">
        <v>35000</v>
      </c>
      <c r="F8" s="37" t="s">
        <v>3124</v>
      </c>
      <c r="G8" s="37"/>
    </row>
    <row r="9" spans="1:7">
      <c r="A9" s="37">
        <v>7</v>
      </c>
      <c r="B9" s="37" t="s">
        <v>3040</v>
      </c>
      <c r="C9" s="36"/>
      <c r="D9" s="35"/>
      <c r="E9" s="61">
        <v>165000</v>
      </c>
      <c r="F9" s="37" t="s">
        <v>3124</v>
      </c>
      <c r="G9" s="37"/>
    </row>
    <row r="10" spans="1:7">
      <c r="A10" s="37">
        <v>8</v>
      </c>
      <c r="B10" s="37" t="s">
        <v>3041</v>
      </c>
      <c r="C10" s="36"/>
      <c r="D10" s="35"/>
      <c r="E10" s="61">
        <v>150000</v>
      </c>
      <c r="F10" s="37" t="s">
        <v>3126</v>
      </c>
      <c r="G10" s="37"/>
    </row>
    <row r="11" spans="1:7">
      <c r="A11" s="37">
        <v>9</v>
      </c>
      <c r="B11" s="37" t="s">
        <v>3042</v>
      </c>
      <c r="C11" s="36"/>
      <c r="D11" s="35"/>
      <c r="E11" s="61">
        <v>200000</v>
      </c>
      <c r="F11" s="37" t="s">
        <v>3125</v>
      </c>
      <c r="G11" s="37"/>
    </row>
    <row r="12" spans="1:7" ht="28.5">
      <c r="A12" s="37">
        <v>10</v>
      </c>
      <c r="B12" s="37" t="s">
        <v>3043</v>
      </c>
      <c r="C12" s="36"/>
      <c r="D12" s="35"/>
      <c r="E12" s="61">
        <v>150000</v>
      </c>
      <c r="F12" s="37" t="s">
        <v>3127</v>
      </c>
      <c r="G12" s="141" t="s">
        <v>3594</v>
      </c>
    </row>
    <row r="13" spans="1:7">
      <c r="A13" s="37">
        <v>11</v>
      </c>
      <c r="B13" s="37" t="s">
        <v>3044</v>
      </c>
      <c r="C13" s="36"/>
      <c r="D13" s="35"/>
      <c r="E13" s="61">
        <v>150000</v>
      </c>
      <c r="F13" s="37" t="s">
        <v>3128</v>
      </c>
      <c r="G13" s="37"/>
    </row>
    <row r="14" spans="1:7">
      <c r="A14" s="37">
        <v>12</v>
      </c>
      <c r="B14" s="37" t="s">
        <v>3045</v>
      </c>
      <c r="C14" s="36"/>
      <c r="D14" s="35"/>
      <c r="E14" s="61">
        <v>30000</v>
      </c>
      <c r="F14" s="37" t="s">
        <v>3129</v>
      </c>
      <c r="G14" s="37"/>
    </row>
    <row r="15" spans="1:7">
      <c r="A15" s="37">
        <v>13</v>
      </c>
      <c r="B15" s="37" t="s">
        <v>3046</v>
      </c>
      <c r="C15" s="36"/>
      <c r="D15" s="35"/>
      <c r="E15" s="61">
        <v>20000</v>
      </c>
      <c r="F15" s="37" t="s">
        <v>3064</v>
      </c>
      <c r="G15" s="37"/>
    </row>
    <row r="16" spans="1:7">
      <c r="A16" s="37">
        <v>14</v>
      </c>
      <c r="B16" s="37" t="s">
        <v>3047</v>
      </c>
      <c r="C16" s="36"/>
      <c r="D16" s="35"/>
      <c r="E16" s="61">
        <v>60000</v>
      </c>
      <c r="F16" s="37" t="s">
        <v>3129</v>
      </c>
      <c r="G16" s="37"/>
    </row>
    <row r="17" spans="1:7">
      <c r="A17" s="37">
        <v>15</v>
      </c>
      <c r="B17" s="37" t="s">
        <v>3048</v>
      </c>
      <c r="C17" s="36"/>
      <c r="D17" s="35"/>
      <c r="E17" s="61">
        <v>75000</v>
      </c>
      <c r="F17" s="37" t="s">
        <v>3064</v>
      </c>
      <c r="G17" s="37"/>
    </row>
    <row r="18" spans="1:7">
      <c r="A18" s="37">
        <v>16</v>
      </c>
      <c r="B18" s="37" t="s">
        <v>3049</v>
      </c>
      <c r="C18" s="36"/>
      <c r="D18" s="35"/>
      <c r="E18" s="61">
        <v>100000</v>
      </c>
      <c r="F18" s="37" t="s">
        <v>3130</v>
      </c>
      <c r="G18" s="37"/>
    </row>
    <row r="19" spans="1:7">
      <c r="A19" s="37">
        <v>17</v>
      </c>
      <c r="B19" s="37" t="s">
        <v>3065</v>
      </c>
      <c r="C19" s="36"/>
      <c r="D19" s="35"/>
      <c r="E19" s="61">
        <v>30000</v>
      </c>
      <c r="F19" s="37" t="s">
        <v>3130</v>
      </c>
      <c r="G19" s="37"/>
    </row>
    <row r="20" spans="1:7">
      <c r="A20" s="37">
        <v>18</v>
      </c>
      <c r="B20" s="37" t="s">
        <v>3050</v>
      </c>
      <c r="C20" s="36"/>
      <c r="D20" s="35"/>
      <c r="E20" s="61">
        <v>175000</v>
      </c>
      <c r="F20" s="37" t="s">
        <v>3131</v>
      </c>
      <c r="G20" s="37"/>
    </row>
    <row r="21" spans="1:7">
      <c r="A21" s="37">
        <v>19</v>
      </c>
      <c r="B21" s="37" t="s">
        <v>3051</v>
      </c>
      <c r="C21" s="36"/>
      <c r="D21" s="35"/>
      <c r="E21" s="61">
        <v>20000</v>
      </c>
      <c r="F21" s="37" t="s">
        <v>3132</v>
      </c>
      <c r="G21" s="37"/>
    </row>
    <row r="22" spans="1:7">
      <c r="A22" s="37">
        <v>20</v>
      </c>
      <c r="B22" s="37" t="s">
        <v>3052</v>
      </c>
      <c r="C22" s="36"/>
      <c r="D22" s="35"/>
      <c r="E22" s="61">
        <v>20000</v>
      </c>
      <c r="F22" s="37" t="s">
        <v>3133</v>
      </c>
      <c r="G22" s="37"/>
    </row>
    <row r="23" spans="1:7">
      <c r="A23" s="37">
        <v>21</v>
      </c>
      <c r="B23" s="37" t="s">
        <v>3053</v>
      </c>
      <c r="C23" s="36"/>
      <c r="D23" s="35"/>
      <c r="E23" s="61">
        <v>27000</v>
      </c>
      <c r="F23" s="37" t="s">
        <v>3131</v>
      </c>
      <c r="G23" s="37"/>
    </row>
    <row r="24" spans="1:7">
      <c r="A24" s="37">
        <v>22</v>
      </c>
      <c r="B24" s="37" t="s">
        <v>3054</v>
      </c>
      <c r="C24" s="36"/>
      <c r="D24" s="35"/>
      <c r="E24" s="61">
        <v>9000</v>
      </c>
      <c r="F24" s="37" t="s">
        <v>3134</v>
      </c>
      <c r="G24" s="37"/>
    </row>
    <row r="25" spans="1:7">
      <c r="A25" s="37">
        <v>23</v>
      </c>
      <c r="B25" s="37" t="s">
        <v>3055</v>
      </c>
      <c r="C25" s="36"/>
      <c r="D25" s="35"/>
      <c r="E25" s="61">
        <v>90000</v>
      </c>
      <c r="F25" s="37" t="s">
        <v>3135</v>
      </c>
      <c r="G25" s="37"/>
    </row>
    <row r="26" spans="1:7">
      <c r="A26" s="37">
        <v>24</v>
      </c>
      <c r="B26" s="37" t="s">
        <v>3056</v>
      </c>
      <c r="C26" s="36"/>
      <c r="D26" s="35"/>
      <c r="E26" s="61">
        <v>20000</v>
      </c>
      <c r="F26" s="37" t="s">
        <v>3066</v>
      </c>
      <c r="G26" s="37"/>
    </row>
    <row r="27" spans="1:7">
      <c r="A27" s="37">
        <v>25</v>
      </c>
      <c r="B27" s="37" t="s">
        <v>3057</v>
      </c>
      <c r="C27" s="36"/>
      <c r="D27" s="35"/>
      <c r="E27" s="61">
        <v>30000</v>
      </c>
      <c r="F27" s="37" t="s">
        <v>8453</v>
      </c>
      <c r="G27" s="37"/>
    </row>
    <row r="28" spans="1:7">
      <c r="A28" s="37">
        <v>26</v>
      </c>
      <c r="B28" s="37" t="s">
        <v>3058</v>
      </c>
      <c r="C28" s="36"/>
      <c r="D28" s="35"/>
      <c r="E28" s="61">
        <v>30000</v>
      </c>
      <c r="F28" s="37" t="s">
        <v>8454</v>
      </c>
      <c r="G28" s="37"/>
    </row>
    <row r="29" spans="1:7">
      <c r="A29" s="37">
        <v>27</v>
      </c>
      <c r="B29" s="37" t="s">
        <v>3059</v>
      </c>
      <c r="C29" s="36"/>
      <c r="D29" s="35"/>
      <c r="E29" s="61">
        <v>30000</v>
      </c>
      <c r="F29" s="37" t="s">
        <v>3136</v>
      </c>
      <c r="G29" s="37"/>
    </row>
    <row r="30" spans="1:7">
      <c r="A30" s="37">
        <v>28</v>
      </c>
      <c r="B30" s="37" t="s">
        <v>3060</v>
      </c>
      <c r="C30" s="36"/>
      <c r="D30" s="35"/>
      <c r="E30" s="61">
        <v>20000</v>
      </c>
      <c r="F30" s="37" t="s">
        <v>8458</v>
      </c>
      <c r="G30" s="37"/>
    </row>
    <row r="31" spans="1:7">
      <c r="A31" s="37">
        <v>29</v>
      </c>
      <c r="B31" s="37" t="s">
        <v>3061</v>
      </c>
      <c r="C31" s="36"/>
      <c r="D31" s="35"/>
      <c r="E31" s="61">
        <v>20000</v>
      </c>
      <c r="F31" s="37" t="s">
        <v>3136</v>
      </c>
      <c r="G31" s="37"/>
    </row>
    <row r="32" spans="1:7">
      <c r="A32" s="37">
        <v>30</v>
      </c>
      <c r="B32" s="37" t="s">
        <v>3062</v>
      </c>
      <c r="C32" s="36"/>
      <c r="D32" s="35"/>
      <c r="E32" s="61">
        <v>20000</v>
      </c>
      <c r="F32" s="37" t="s">
        <v>3136</v>
      </c>
      <c r="G32" s="37"/>
    </row>
    <row r="33" spans="1:7">
      <c r="A33" s="37">
        <v>31</v>
      </c>
      <c r="B33" s="37" t="s">
        <v>3063</v>
      </c>
      <c r="C33" s="36"/>
      <c r="D33" s="35"/>
      <c r="E33" s="61">
        <v>20000</v>
      </c>
      <c r="F33" s="37" t="s">
        <v>3136</v>
      </c>
      <c r="G33" s="37"/>
    </row>
    <row r="34" spans="1:7" ht="28.5">
      <c r="A34" s="37">
        <v>32</v>
      </c>
      <c r="B34" s="37" t="s">
        <v>3181</v>
      </c>
      <c r="C34" s="36"/>
      <c r="D34" s="35"/>
      <c r="E34" s="61">
        <v>20000</v>
      </c>
      <c r="F34" s="37" t="s">
        <v>3205</v>
      </c>
      <c r="G34" s="141" t="s">
        <v>3594</v>
      </c>
    </row>
    <row r="35" spans="1:7" ht="28.5">
      <c r="A35" s="37">
        <v>33</v>
      </c>
      <c r="B35" s="37" t="s">
        <v>3182</v>
      </c>
      <c r="C35" s="36"/>
      <c r="D35" s="35"/>
      <c r="E35" s="61">
        <v>8000</v>
      </c>
      <c r="F35" s="37" t="s">
        <v>3205</v>
      </c>
      <c r="G35" s="141" t="s">
        <v>3594</v>
      </c>
    </row>
    <row r="36" spans="1:7" ht="28.5">
      <c r="A36" s="37">
        <v>34</v>
      </c>
      <c r="B36" s="37" t="s">
        <v>3183</v>
      </c>
      <c r="C36" s="36"/>
      <c r="D36" s="35"/>
      <c r="E36" s="61">
        <v>8000</v>
      </c>
      <c r="F36" s="37" t="s">
        <v>3206</v>
      </c>
      <c r="G36" s="141" t="s">
        <v>3594</v>
      </c>
    </row>
    <row r="37" spans="1:7" ht="28.5">
      <c r="A37" s="37">
        <v>35</v>
      </c>
      <c r="B37" s="37" t="s">
        <v>3207</v>
      </c>
      <c r="C37" s="36"/>
      <c r="D37" s="35"/>
      <c r="E37" s="61">
        <v>5000</v>
      </c>
      <c r="F37" s="37" t="s">
        <v>3208</v>
      </c>
      <c r="G37" s="141" t="s">
        <v>3594</v>
      </c>
    </row>
    <row r="38" spans="1:7" ht="28.5">
      <c r="A38" s="37">
        <v>36</v>
      </c>
      <c r="B38" s="37" t="s">
        <v>3197</v>
      </c>
      <c r="C38" s="36"/>
      <c r="D38" s="35"/>
      <c r="E38" s="61">
        <v>5000</v>
      </c>
      <c r="F38" s="37" t="s">
        <v>3209</v>
      </c>
      <c r="G38" s="141" t="s">
        <v>3594</v>
      </c>
    </row>
    <row r="39" spans="1:7" ht="28.5">
      <c r="A39" s="37">
        <v>37</v>
      </c>
      <c r="B39" s="37" t="s">
        <v>3200</v>
      </c>
      <c r="C39" s="36"/>
      <c r="D39" s="35"/>
      <c r="E39" s="61">
        <v>5000</v>
      </c>
      <c r="F39" s="37" t="s">
        <v>3210</v>
      </c>
      <c r="G39" s="141" t="s">
        <v>3594</v>
      </c>
    </row>
    <row r="40" spans="1:7" ht="28.5">
      <c r="A40" s="37">
        <v>38</v>
      </c>
      <c r="B40" s="37" t="s">
        <v>3201</v>
      </c>
      <c r="C40" s="36"/>
      <c r="D40" s="35"/>
      <c r="E40" s="61">
        <v>5000</v>
      </c>
      <c r="F40" s="37" t="s">
        <v>3211</v>
      </c>
      <c r="G40" s="141" t="s">
        <v>3594</v>
      </c>
    </row>
    <row r="41" spans="1:7" ht="28.5">
      <c r="A41" s="37">
        <v>39</v>
      </c>
      <c r="B41" s="37" t="s">
        <v>1304</v>
      </c>
      <c r="C41" s="36"/>
      <c r="D41" s="35"/>
      <c r="E41" s="61">
        <v>5000</v>
      </c>
      <c r="F41" s="37" t="s">
        <v>3212</v>
      </c>
      <c r="G41" s="141" t="s">
        <v>3594</v>
      </c>
    </row>
    <row r="42" spans="1:7">
      <c r="A42" s="37">
        <v>40</v>
      </c>
      <c r="B42" s="37" t="s">
        <v>3574</v>
      </c>
      <c r="C42" s="36"/>
      <c r="D42" s="35"/>
      <c r="E42" s="61">
        <v>23854</v>
      </c>
      <c r="F42" s="37" t="s">
        <v>8622</v>
      </c>
      <c r="G42" s="571" t="s">
        <v>8471</v>
      </c>
    </row>
    <row r="43" spans="1:7">
      <c r="A43" s="37">
        <v>41</v>
      </c>
      <c r="B43" s="37" t="s">
        <v>3888</v>
      </c>
      <c r="C43" s="36"/>
      <c r="D43" s="35"/>
      <c r="E43" s="61">
        <v>23854</v>
      </c>
      <c r="F43" s="37" t="s">
        <v>8623</v>
      </c>
      <c r="G43" s="571"/>
    </row>
    <row r="44" spans="1:7" ht="42.75">
      <c r="A44" s="37">
        <v>42</v>
      </c>
      <c r="B44" s="37" t="s">
        <v>3885</v>
      </c>
      <c r="C44" s="36"/>
      <c r="D44" s="35"/>
      <c r="E44" s="61">
        <v>171750</v>
      </c>
      <c r="F44" s="37" t="s">
        <v>8609</v>
      </c>
      <c r="G44" s="143" t="s">
        <v>8474</v>
      </c>
    </row>
    <row r="45" spans="1:7" ht="26.25" customHeight="1">
      <c r="A45" s="582" t="s">
        <v>1938</v>
      </c>
      <c r="B45" s="582"/>
      <c r="C45" s="582"/>
      <c r="D45" s="582"/>
      <c r="E45" s="306">
        <f>SUM(E3:E44)</f>
        <v>2386458</v>
      </c>
      <c r="F45" s="328"/>
      <c r="G45" s="335"/>
    </row>
    <row r="46" spans="1:7" ht="114">
      <c r="A46" s="577" t="s">
        <v>2195</v>
      </c>
      <c r="B46" s="577"/>
      <c r="C46" s="577"/>
      <c r="D46" s="577"/>
      <c r="E46" s="336">
        <f>E44</f>
        <v>171750</v>
      </c>
      <c r="F46" s="212"/>
      <c r="G46" s="36" t="s">
        <v>3887</v>
      </c>
    </row>
    <row r="47" spans="1:7" ht="57.75" customHeight="1">
      <c r="A47" s="577" t="s">
        <v>2196</v>
      </c>
      <c r="B47" s="577"/>
      <c r="C47" s="577"/>
      <c r="D47" s="577"/>
      <c r="E47" s="336">
        <f>E45-E46</f>
        <v>2214708</v>
      </c>
      <c r="F47" s="212"/>
      <c r="G47" s="36"/>
    </row>
  </sheetData>
  <mergeCells count="4">
    <mergeCell ref="G42:G43"/>
    <mergeCell ref="A45:D45"/>
    <mergeCell ref="A46:D46"/>
    <mergeCell ref="A47:D47"/>
  </mergeCells>
  <phoneticPr fontId="2" type="noConversion"/>
  <printOptions horizontalCentered="1"/>
  <pageMargins left="0.70866141732283472" right="0.51181102362204722" top="0.55118110236220474" bottom="0.55118110236220474" header="0.31496062992125984" footer="0.31496062992125984"/>
  <pageSetup paperSize="9" scale="85" fitToHeight="3" orientation="portrait"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zoomScale="90" zoomScaleNormal="90" workbookViewId="0">
      <selection activeCell="D4" sqref="D4:E9"/>
    </sheetView>
  </sheetViews>
  <sheetFormatPr defaultColWidth="8.875" defaultRowHeight="14.25"/>
  <cols>
    <col min="1" max="1" width="5.5" style="3" customWidth="1"/>
    <col min="2" max="3" width="11" style="3" bestFit="1" customWidth="1"/>
    <col min="4" max="4" width="18.625" style="3" customWidth="1"/>
    <col min="5" max="5" width="17.25" style="3" customWidth="1"/>
    <col min="6" max="6" width="12" style="3" customWidth="1"/>
    <col min="7" max="7" width="11.25" style="5" customWidth="1"/>
    <col min="8" max="8" width="11.75" style="3" customWidth="1"/>
    <col min="9" max="9" width="10.875" style="20" customWidth="1"/>
    <col min="10" max="10" width="14.625" style="11" bestFit="1" customWidth="1"/>
    <col min="11" max="11" width="11" style="11" customWidth="1"/>
    <col min="12" max="12" width="16.25" style="11" customWidth="1"/>
    <col min="13" max="13" width="20.375" style="58" customWidth="1"/>
    <col min="14" max="16384" width="8.875" style="3"/>
  </cols>
  <sheetData>
    <row r="1" spans="1:13" s="295" customFormat="1" ht="19.5">
      <c r="A1" s="293" t="s">
        <v>3953</v>
      </c>
      <c r="G1" s="296"/>
      <c r="I1" s="297"/>
      <c r="J1" s="139"/>
      <c r="K1" s="139"/>
      <c r="L1" s="139"/>
      <c r="M1" s="298"/>
    </row>
    <row r="2" spans="1:13">
      <c r="A2" s="547" t="s">
        <v>0</v>
      </c>
      <c r="B2" s="547" t="s">
        <v>83</v>
      </c>
      <c r="C2" s="547" t="s">
        <v>8629</v>
      </c>
      <c r="D2" s="547" t="s">
        <v>21</v>
      </c>
      <c r="E2" s="547" t="s">
        <v>22</v>
      </c>
      <c r="F2" s="547" t="s">
        <v>2019</v>
      </c>
      <c r="G2" s="548" t="s">
        <v>8630</v>
      </c>
      <c r="H2" s="547" t="s">
        <v>2205</v>
      </c>
      <c r="I2" s="547" t="s">
        <v>41</v>
      </c>
      <c r="J2" s="547" t="s">
        <v>3595</v>
      </c>
      <c r="K2" s="547"/>
      <c r="L2" s="547"/>
      <c r="M2" s="547" t="s">
        <v>3178</v>
      </c>
    </row>
    <row r="3" spans="1:13">
      <c r="A3" s="547"/>
      <c r="B3" s="547"/>
      <c r="C3" s="547"/>
      <c r="D3" s="547"/>
      <c r="E3" s="547"/>
      <c r="F3" s="547"/>
      <c r="G3" s="548"/>
      <c r="H3" s="547"/>
      <c r="I3" s="547"/>
      <c r="J3" s="147" t="s">
        <v>3291</v>
      </c>
      <c r="K3" s="147" t="s">
        <v>35</v>
      </c>
      <c r="L3" s="147" t="s">
        <v>3285</v>
      </c>
      <c r="M3" s="547"/>
    </row>
    <row r="4" spans="1:13" s="19" customFormat="1" ht="42.75">
      <c r="A4" s="37">
        <v>1</v>
      </c>
      <c r="B4" s="37" t="s">
        <v>3139</v>
      </c>
      <c r="C4" s="61">
        <v>165000</v>
      </c>
      <c r="D4" s="35"/>
      <c r="E4" s="36"/>
      <c r="F4" s="37" t="s">
        <v>8631</v>
      </c>
      <c r="G4" s="113">
        <v>200000</v>
      </c>
      <c r="H4" s="174">
        <f>35000/200000/3</f>
        <v>5.8333333333333327E-2</v>
      </c>
      <c r="I4" s="174" t="s">
        <v>3290</v>
      </c>
      <c r="J4" s="48"/>
      <c r="K4" s="141"/>
      <c r="L4" s="141" t="s">
        <v>3282</v>
      </c>
      <c r="M4" s="141" t="s">
        <v>3596</v>
      </c>
    </row>
    <row r="5" spans="1:13" s="19" customFormat="1" ht="85.5">
      <c r="A5" s="37">
        <v>2</v>
      </c>
      <c r="B5" s="37" t="s">
        <v>3137</v>
      </c>
      <c r="C5" s="61">
        <v>1900000</v>
      </c>
      <c r="D5" s="35"/>
      <c r="E5" s="36"/>
      <c r="F5" s="37" t="s">
        <v>3140</v>
      </c>
      <c r="G5" s="113">
        <v>2000000</v>
      </c>
      <c r="H5" s="211" t="s">
        <v>8977</v>
      </c>
      <c r="I5" s="211" t="s">
        <v>8978</v>
      </c>
      <c r="J5" s="140" t="s">
        <v>3099</v>
      </c>
      <c r="K5" s="141"/>
      <c r="L5" s="141" t="s">
        <v>3282</v>
      </c>
      <c r="M5" s="43"/>
    </row>
    <row r="6" spans="1:13" s="19" customFormat="1" ht="28.5">
      <c r="A6" s="37">
        <v>3</v>
      </c>
      <c r="B6" s="37" t="s">
        <v>2991</v>
      </c>
      <c r="C6" s="61">
        <v>534000</v>
      </c>
      <c r="D6" s="35"/>
      <c r="E6" s="36"/>
      <c r="F6" s="37" t="s">
        <v>3141</v>
      </c>
      <c r="G6" s="185">
        <v>600000</v>
      </c>
      <c r="H6" s="174">
        <f>63600/600000/2</f>
        <v>5.2999999999999999E-2</v>
      </c>
      <c r="I6" s="174" t="s">
        <v>3289</v>
      </c>
      <c r="J6" s="140"/>
      <c r="K6" s="141"/>
      <c r="L6" s="141" t="s">
        <v>3283</v>
      </c>
      <c r="M6" s="43"/>
    </row>
    <row r="7" spans="1:13" s="19" customFormat="1" ht="42.75">
      <c r="A7" s="37">
        <v>4</v>
      </c>
      <c r="B7" s="37" t="s">
        <v>2992</v>
      </c>
      <c r="C7" s="61">
        <v>660000</v>
      </c>
      <c r="D7" s="35"/>
      <c r="E7" s="36"/>
      <c r="F7" s="37" t="s">
        <v>3141</v>
      </c>
      <c r="G7" s="185">
        <v>800000</v>
      </c>
      <c r="H7" s="174">
        <f>140000/800000/3</f>
        <v>5.8333333333333327E-2</v>
      </c>
      <c r="I7" s="174" t="s">
        <v>3288</v>
      </c>
      <c r="J7" s="140"/>
      <c r="K7" s="140"/>
      <c r="L7" s="141" t="s">
        <v>3286</v>
      </c>
      <c r="M7" s="43"/>
    </row>
    <row r="8" spans="1:13" s="19" customFormat="1" ht="85.5">
      <c r="A8" s="37">
        <v>5</v>
      </c>
      <c r="B8" s="37" t="s">
        <v>3142</v>
      </c>
      <c r="C8" s="61">
        <v>150000</v>
      </c>
      <c r="D8" s="35"/>
      <c r="E8" s="36"/>
      <c r="F8" s="37" t="s">
        <v>3143</v>
      </c>
      <c r="G8" s="113">
        <v>1000000</v>
      </c>
      <c r="H8" s="211" t="s">
        <v>8977</v>
      </c>
      <c r="I8" s="211" t="s">
        <v>8976</v>
      </c>
      <c r="J8" s="141" t="s">
        <v>3280</v>
      </c>
      <c r="K8" s="141"/>
      <c r="L8" s="141" t="s">
        <v>3284</v>
      </c>
      <c r="M8" s="141" t="s">
        <v>3281</v>
      </c>
    </row>
    <row r="9" spans="1:13" s="19" customFormat="1" ht="42.75">
      <c r="A9" s="37">
        <v>6</v>
      </c>
      <c r="B9" s="37" t="s">
        <v>3144</v>
      </c>
      <c r="C9" s="61">
        <v>230000</v>
      </c>
      <c r="D9" s="35"/>
      <c r="E9" s="36"/>
      <c r="F9" s="37" t="s">
        <v>3145</v>
      </c>
      <c r="G9" s="185">
        <v>300000</v>
      </c>
      <c r="H9" s="174">
        <f>70000/300000/3</f>
        <v>7.7777777777777779E-2</v>
      </c>
      <c r="I9" s="174" t="s">
        <v>3287</v>
      </c>
      <c r="J9" s="140"/>
      <c r="K9" s="140"/>
      <c r="L9" s="141" t="s">
        <v>3286</v>
      </c>
      <c r="M9" s="43"/>
    </row>
    <row r="10" spans="1:13" s="161" customFormat="1" ht="17.25" customHeight="1">
      <c r="A10" s="582" t="s">
        <v>1938</v>
      </c>
      <c r="B10" s="582"/>
      <c r="C10" s="306">
        <f>SUM(C4:C9)</f>
        <v>3639000</v>
      </c>
      <c r="D10" s="328"/>
      <c r="E10" s="328"/>
      <c r="F10" s="328"/>
      <c r="G10" s="306">
        <f>SUM(G4:G9)</f>
        <v>4900000</v>
      </c>
      <c r="H10" s="328"/>
      <c r="I10" s="330"/>
      <c r="J10" s="328"/>
      <c r="K10" s="328"/>
      <c r="L10" s="328"/>
      <c r="M10" s="306"/>
    </row>
    <row r="11" spans="1:13" ht="99" customHeight="1">
      <c r="A11" s="573" t="s">
        <v>9046</v>
      </c>
      <c r="B11" s="573"/>
      <c r="C11" s="573"/>
      <c r="D11" s="573"/>
      <c r="E11" s="573"/>
      <c r="F11" s="573"/>
      <c r="G11" s="573"/>
      <c r="H11" s="573"/>
      <c r="I11" s="573"/>
      <c r="J11" s="573"/>
      <c r="K11" s="573"/>
      <c r="L11" s="573"/>
      <c r="M11" s="573"/>
    </row>
  </sheetData>
  <mergeCells count="13">
    <mergeCell ref="A11:M11"/>
    <mergeCell ref="A10:B10"/>
    <mergeCell ref="A2:A3"/>
    <mergeCell ref="B2:B3"/>
    <mergeCell ref="C2:C3"/>
    <mergeCell ref="D2:D3"/>
    <mergeCell ref="E2:E3"/>
    <mergeCell ref="F2:F3"/>
    <mergeCell ref="M2:M3"/>
    <mergeCell ref="G2:G3"/>
    <mergeCell ref="H2:H3"/>
    <mergeCell ref="I2:I3"/>
    <mergeCell ref="J2:L2"/>
  </mergeCells>
  <phoneticPr fontId="2" type="noConversion"/>
  <printOptions horizontalCentered="1"/>
  <pageMargins left="0.70866141732283472" right="0.51181102362204722" top="0.55118110236220474" bottom="0.55118110236220474" header="0.31496062992125984" footer="0.31496062992125984"/>
  <pageSetup paperSize="9" scale="77" fitToHeight="0"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zoomScale="90" zoomScaleNormal="90" workbookViewId="0">
      <selection activeCell="C3" sqref="C3:D34"/>
    </sheetView>
  </sheetViews>
  <sheetFormatPr defaultColWidth="8.875" defaultRowHeight="14.25"/>
  <cols>
    <col min="1" max="1" width="5.75" style="165" customWidth="1"/>
    <col min="2" max="2" width="11.5" style="159" customWidth="1"/>
    <col min="3" max="4" width="19.25" style="159" customWidth="1"/>
    <col min="5" max="5" width="10.5" style="159" bestFit="1" customWidth="1"/>
    <col min="6" max="6" width="16.375" style="159" customWidth="1"/>
    <col min="7" max="7" width="32.875" style="159" customWidth="1"/>
    <col min="8" max="16384" width="8.875" style="159"/>
  </cols>
  <sheetData>
    <row r="1" spans="1:7" s="338" customFormat="1" ht="19.5">
      <c r="A1" s="337" t="s">
        <v>3954</v>
      </c>
    </row>
    <row r="2" spans="1:7">
      <c r="A2" s="334" t="s">
        <v>0</v>
      </c>
      <c r="B2" s="334" t="s">
        <v>1</v>
      </c>
      <c r="C2" s="334" t="s">
        <v>21</v>
      </c>
      <c r="D2" s="334" t="s">
        <v>22</v>
      </c>
      <c r="E2" s="334" t="s">
        <v>84</v>
      </c>
      <c r="F2" s="334" t="s">
        <v>2</v>
      </c>
      <c r="G2" s="334" t="s">
        <v>1953</v>
      </c>
    </row>
    <row r="3" spans="1:7" ht="28.5">
      <c r="A3" s="37">
        <v>1</v>
      </c>
      <c r="B3" s="37" t="s">
        <v>3068</v>
      </c>
      <c r="C3" s="36"/>
      <c r="D3" s="35"/>
      <c r="E3" s="61">
        <v>100000</v>
      </c>
      <c r="F3" s="37" t="s">
        <v>3146</v>
      </c>
      <c r="G3" s="37"/>
    </row>
    <row r="4" spans="1:7" ht="28.5">
      <c r="A4" s="37">
        <v>2</v>
      </c>
      <c r="B4" s="37" t="s">
        <v>3069</v>
      </c>
      <c r="C4" s="36"/>
      <c r="D4" s="35"/>
      <c r="E4" s="61">
        <v>100000</v>
      </c>
      <c r="F4" s="37" t="s">
        <v>3147</v>
      </c>
      <c r="G4" s="37"/>
    </row>
    <row r="5" spans="1:7" ht="28.5">
      <c r="A5" s="37">
        <v>3</v>
      </c>
      <c r="B5" s="37" t="s">
        <v>3070</v>
      </c>
      <c r="C5" s="36"/>
      <c r="D5" s="35"/>
      <c r="E5" s="61">
        <v>60000</v>
      </c>
      <c r="F5" s="37" t="s">
        <v>3148</v>
      </c>
      <c r="G5" s="37"/>
    </row>
    <row r="6" spans="1:7" ht="28.5">
      <c r="A6" s="37">
        <v>4</v>
      </c>
      <c r="B6" s="37" t="s">
        <v>3070</v>
      </c>
      <c r="C6" s="36"/>
      <c r="D6" s="35"/>
      <c r="E6" s="61">
        <v>50000</v>
      </c>
      <c r="F6" s="37" t="s">
        <v>3149</v>
      </c>
      <c r="G6" s="37"/>
    </row>
    <row r="7" spans="1:7" ht="28.5">
      <c r="A7" s="37">
        <v>5</v>
      </c>
      <c r="B7" s="37" t="s">
        <v>3071</v>
      </c>
      <c r="C7" s="36"/>
      <c r="D7" s="35"/>
      <c r="E7" s="61">
        <v>140000</v>
      </c>
      <c r="F7" s="37" t="s">
        <v>3151</v>
      </c>
      <c r="G7" s="37"/>
    </row>
    <row r="8" spans="1:7" ht="28.5">
      <c r="A8" s="37">
        <v>6</v>
      </c>
      <c r="B8" s="37" t="s">
        <v>3072</v>
      </c>
      <c r="C8" s="36"/>
      <c r="D8" s="35"/>
      <c r="E8" s="61">
        <v>90000</v>
      </c>
      <c r="F8" s="37" t="s">
        <v>3150</v>
      </c>
      <c r="G8" s="37"/>
    </row>
    <row r="9" spans="1:7" ht="28.5">
      <c r="A9" s="37">
        <v>7</v>
      </c>
      <c r="B9" s="37" t="s">
        <v>3073</v>
      </c>
      <c r="C9" s="36"/>
      <c r="D9" s="35"/>
      <c r="E9" s="61">
        <v>20000</v>
      </c>
      <c r="F9" s="37" t="s">
        <v>3152</v>
      </c>
      <c r="G9" s="37"/>
    </row>
    <row r="10" spans="1:7" ht="28.5">
      <c r="A10" s="37">
        <v>8</v>
      </c>
      <c r="B10" s="37" t="s">
        <v>3074</v>
      </c>
      <c r="C10" s="36"/>
      <c r="D10" s="35"/>
      <c r="E10" s="61">
        <v>90000</v>
      </c>
      <c r="F10" s="37" t="s">
        <v>3153</v>
      </c>
      <c r="G10" s="37"/>
    </row>
    <row r="11" spans="1:7" ht="28.5">
      <c r="A11" s="37">
        <v>9</v>
      </c>
      <c r="B11" s="37" t="s">
        <v>3075</v>
      </c>
      <c r="C11" s="36"/>
      <c r="D11" s="35"/>
      <c r="E11" s="61">
        <v>300000</v>
      </c>
      <c r="F11" s="37" t="s">
        <v>3154</v>
      </c>
      <c r="G11" s="141" t="s">
        <v>3915</v>
      </c>
    </row>
    <row r="12" spans="1:7" ht="28.5">
      <c r="A12" s="37">
        <v>10</v>
      </c>
      <c r="B12" s="37" t="s">
        <v>3076</v>
      </c>
      <c r="C12" s="36"/>
      <c r="D12" s="35"/>
      <c r="E12" s="61">
        <v>90000</v>
      </c>
      <c r="F12" s="37" t="s">
        <v>3155</v>
      </c>
      <c r="G12" s="37"/>
    </row>
    <row r="13" spans="1:7">
      <c r="A13" s="37">
        <v>11</v>
      </c>
      <c r="B13" s="37" t="s">
        <v>3157</v>
      </c>
      <c r="C13" s="36"/>
      <c r="D13" s="35"/>
      <c r="E13" s="61">
        <v>200000</v>
      </c>
      <c r="F13" s="37" t="s">
        <v>3158</v>
      </c>
      <c r="G13" s="571" t="s">
        <v>3916</v>
      </c>
    </row>
    <row r="14" spans="1:7" ht="28.5">
      <c r="A14" s="37">
        <v>12</v>
      </c>
      <c r="B14" s="37" t="s">
        <v>3077</v>
      </c>
      <c r="C14" s="36"/>
      <c r="D14" s="35"/>
      <c r="E14" s="61">
        <v>200000</v>
      </c>
      <c r="F14" s="37" t="s">
        <v>3156</v>
      </c>
      <c r="G14" s="571"/>
    </row>
    <row r="15" spans="1:7" ht="28.5">
      <c r="A15" s="37">
        <v>13</v>
      </c>
      <c r="B15" s="37" t="s">
        <v>3077</v>
      </c>
      <c r="C15" s="36"/>
      <c r="D15" s="35"/>
      <c r="E15" s="61">
        <v>400000</v>
      </c>
      <c r="F15" s="37" t="s">
        <v>3159</v>
      </c>
      <c r="G15" s="571"/>
    </row>
    <row r="16" spans="1:7" ht="28.5">
      <c r="A16" s="37">
        <v>14</v>
      </c>
      <c r="B16" s="37" t="s">
        <v>3078</v>
      </c>
      <c r="C16" s="36"/>
      <c r="D16" s="35"/>
      <c r="E16" s="61">
        <v>90000</v>
      </c>
      <c r="F16" s="37" t="s">
        <v>3160</v>
      </c>
      <c r="G16" s="37"/>
    </row>
    <row r="17" spans="1:7" ht="28.5">
      <c r="A17" s="37">
        <v>15</v>
      </c>
      <c r="B17" s="37" t="s">
        <v>3079</v>
      </c>
      <c r="C17" s="36"/>
      <c r="D17" s="35"/>
      <c r="E17" s="61">
        <v>90000</v>
      </c>
      <c r="F17" s="37" t="s">
        <v>3161</v>
      </c>
      <c r="G17" s="37"/>
    </row>
    <row r="18" spans="1:7" ht="28.5">
      <c r="A18" s="37">
        <v>16</v>
      </c>
      <c r="B18" s="37" t="s">
        <v>3080</v>
      </c>
      <c r="C18" s="36"/>
      <c r="D18" s="35"/>
      <c r="E18" s="61">
        <v>90000</v>
      </c>
      <c r="F18" s="37" t="s">
        <v>3162</v>
      </c>
      <c r="G18" s="37"/>
    </row>
    <row r="19" spans="1:7" ht="28.5">
      <c r="A19" s="37">
        <v>17</v>
      </c>
      <c r="B19" s="37" t="s">
        <v>3081</v>
      </c>
      <c r="C19" s="36"/>
      <c r="D19" s="35"/>
      <c r="E19" s="61">
        <v>90000</v>
      </c>
      <c r="F19" s="37" t="s">
        <v>3163</v>
      </c>
      <c r="G19" s="37"/>
    </row>
    <row r="20" spans="1:7" ht="28.5">
      <c r="A20" s="37">
        <v>18</v>
      </c>
      <c r="B20" s="37" t="s">
        <v>3082</v>
      </c>
      <c r="C20" s="36"/>
      <c r="D20" s="35"/>
      <c r="E20" s="61">
        <v>90000</v>
      </c>
      <c r="F20" s="37" t="s">
        <v>3164</v>
      </c>
      <c r="G20" s="37"/>
    </row>
    <row r="21" spans="1:7" ht="28.5">
      <c r="A21" s="37">
        <v>19</v>
      </c>
      <c r="B21" s="37" t="s">
        <v>3083</v>
      </c>
      <c r="C21" s="36"/>
      <c r="D21" s="35"/>
      <c r="E21" s="61">
        <v>90000</v>
      </c>
      <c r="F21" s="37" t="s">
        <v>3165</v>
      </c>
      <c r="G21" s="37"/>
    </row>
    <row r="22" spans="1:7" ht="28.5">
      <c r="A22" s="37">
        <v>20</v>
      </c>
      <c r="B22" s="37" t="s">
        <v>3084</v>
      </c>
      <c r="C22" s="36"/>
      <c r="D22" s="35"/>
      <c r="E22" s="61">
        <v>60000</v>
      </c>
      <c r="F22" s="37" t="s">
        <v>3166</v>
      </c>
      <c r="G22" s="37"/>
    </row>
    <row r="23" spans="1:7" ht="28.5">
      <c r="A23" s="37">
        <v>21</v>
      </c>
      <c r="B23" s="37" t="s">
        <v>3191</v>
      </c>
      <c r="C23" s="36"/>
      <c r="D23" s="35"/>
      <c r="E23" s="61">
        <v>100000</v>
      </c>
      <c r="F23" s="37" t="s">
        <v>3192</v>
      </c>
      <c r="G23" s="141" t="s">
        <v>3597</v>
      </c>
    </row>
    <row r="24" spans="1:7" ht="28.5">
      <c r="A24" s="37">
        <v>22</v>
      </c>
      <c r="B24" s="37" t="s">
        <v>3181</v>
      </c>
      <c r="C24" s="36"/>
      <c r="D24" s="35"/>
      <c r="E24" s="61">
        <v>20000</v>
      </c>
      <c r="F24" s="37" t="s">
        <v>3193</v>
      </c>
      <c r="G24" s="141" t="s">
        <v>3597</v>
      </c>
    </row>
    <row r="25" spans="1:7" ht="28.5">
      <c r="A25" s="37">
        <v>23</v>
      </c>
      <c r="B25" s="37" t="s">
        <v>3182</v>
      </c>
      <c r="C25" s="36"/>
      <c r="D25" s="35"/>
      <c r="E25" s="61">
        <v>5000</v>
      </c>
      <c r="F25" s="37" t="s">
        <v>3193</v>
      </c>
      <c r="G25" s="141" t="s">
        <v>3597</v>
      </c>
    </row>
    <row r="26" spans="1:7" ht="28.5">
      <c r="A26" s="37">
        <v>24</v>
      </c>
      <c r="B26" s="37" t="s">
        <v>3183</v>
      </c>
      <c r="C26" s="36"/>
      <c r="D26" s="35"/>
      <c r="E26" s="61">
        <v>5000</v>
      </c>
      <c r="F26" s="37" t="s">
        <v>3194</v>
      </c>
      <c r="G26" s="141" t="s">
        <v>3597</v>
      </c>
    </row>
    <row r="27" spans="1:7" ht="28.5">
      <c r="A27" s="37">
        <v>25</v>
      </c>
      <c r="B27" s="37" t="s">
        <v>3195</v>
      </c>
      <c r="C27" s="36"/>
      <c r="D27" s="35"/>
      <c r="E27" s="61">
        <v>5000</v>
      </c>
      <c r="F27" s="37" t="s">
        <v>3196</v>
      </c>
      <c r="G27" s="141" t="s">
        <v>3597</v>
      </c>
    </row>
    <row r="28" spans="1:7" ht="28.5">
      <c r="A28" s="37">
        <v>26</v>
      </c>
      <c r="B28" s="37" t="s">
        <v>3197</v>
      </c>
      <c r="C28" s="36"/>
      <c r="D28" s="35"/>
      <c r="E28" s="61">
        <v>5000</v>
      </c>
      <c r="F28" s="37" t="s">
        <v>3198</v>
      </c>
      <c r="G28" s="141" t="s">
        <v>3597</v>
      </c>
    </row>
    <row r="29" spans="1:7" ht="28.5">
      <c r="A29" s="37">
        <v>27</v>
      </c>
      <c r="B29" s="37" t="s">
        <v>3200</v>
      </c>
      <c r="C29" s="36"/>
      <c r="D29" s="35"/>
      <c r="E29" s="61">
        <v>5000</v>
      </c>
      <c r="F29" s="37" t="s">
        <v>3199</v>
      </c>
      <c r="G29" s="141" t="s">
        <v>3597</v>
      </c>
    </row>
    <row r="30" spans="1:7" ht="28.5">
      <c r="A30" s="37">
        <v>28</v>
      </c>
      <c r="B30" s="37" t="s">
        <v>3201</v>
      </c>
      <c r="C30" s="36"/>
      <c r="D30" s="35"/>
      <c r="E30" s="61">
        <v>5000</v>
      </c>
      <c r="F30" s="37" t="s">
        <v>3202</v>
      </c>
      <c r="G30" s="141" t="s">
        <v>3597</v>
      </c>
    </row>
    <row r="31" spans="1:7" ht="28.5">
      <c r="A31" s="37">
        <v>29</v>
      </c>
      <c r="B31" s="37" t="s">
        <v>3203</v>
      </c>
      <c r="C31" s="36"/>
      <c r="D31" s="35"/>
      <c r="E31" s="61">
        <v>5000</v>
      </c>
      <c r="F31" s="37" t="s">
        <v>3204</v>
      </c>
      <c r="G31" s="141" t="s">
        <v>3597</v>
      </c>
    </row>
    <row r="32" spans="1:7" ht="57">
      <c r="A32" s="37">
        <v>30</v>
      </c>
      <c r="B32" s="37" t="s">
        <v>3574</v>
      </c>
      <c r="C32" s="36"/>
      <c r="D32" s="35"/>
      <c r="E32" s="61">
        <v>4308</v>
      </c>
      <c r="F32" s="37" t="s">
        <v>8622</v>
      </c>
      <c r="G32" s="141" t="s">
        <v>8471</v>
      </c>
    </row>
    <row r="33" spans="1:7" ht="56.25" customHeight="1">
      <c r="A33" s="37">
        <v>31</v>
      </c>
      <c r="B33" s="37" t="s">
        <v>3179</v>
      </c>
      <c r="C33" s="37"/>
      <c r="D33" s="37"/>
      <c r="E33" s="61">
        <v>600000</v>
      </c>
      <c r="F33" s="37" t="s">
        <v>3180</v>
      </c>
      <c r="G33" s="571" t="s">
        <v>3917</v>
      </c>
    </row>
    <row r="34" spans="1:7" ht="56.25" customHeight="1">
      <c r="A34" s="37">
        <v>32</v>
      </c>
      <c r="B34" s="37" t="s">
        <v>2712</v>
      </c>
      <c r="C34" s="37"/>
      <c r="D34" s="37"/>
      <c r="E34" s="61">
        <v>200000</v>
      </c>
      <c r="F34" s="37" t="s">
        <v>3180</v>
      </c>
      <c r="G34" s="571"/>
    </row>
    <row r="35" spans="1:7" ht="26.25" customHeight="1">
      <c r="A35" s="582" t="s">
        <v>1938</v>
      </c>
      <c r="B35" s="582"/>
      <c r="C35" s="582"/>
      <c r="D35" s="582"/>
      <c r="E35" s="306">
        <f>SUM(E3:E34)</f>
        <v>3399308</v>
      </c>
      <c r="F35" s="328"/>
      <c r="G35" s="335"/>
    </row>
    <row r="36" spans="1:7" ht="57.75" customHeight="1">
      <c r="A36" s="577" t="s">
        <v>2195</v>
      </c>
      <c r="B36" s="577"/>
      <c r="C36" s="577"/>
      <c r="D36" s="577"/>
      <c r="E36" s="336">
        <f>E11+E13+E14+E15+E33+E34</f>
        <v>1900000</v>
      </c>
      <c r="F36" s="212"/>
      <c r="G36" s="36" t="s">
        <v>3598</v>
      </c>
    </row>
    <row r="37" spans="1:7" ht="57.75" customHeight="1">
      <c r="A37" s="577" t="s">
        <v>2196</v>
      </c>
      <c r="B37" s="577"/>
      <c r="C37" s="577"/>
      <c r="D37" s="577"/>
      <c r="E37" s="336">
        <f>E35-E36</f>
        <v>1499308</v>
      </c>
      <c r="F37" s="212"/>
      <c r="G37" s="36"/>
    </row>
  </sheetData>
  <mergeCells count="5">
    <mergeCell ref="G33:G34"/>
    <mergeCell ref="G13:G15"/>
    <mergeCell ref="A35:D35"/>
    <mergeCell ref="A36:D36"/>
    <mergeCell ref="A37:D37"/>
  </mergeCells>
  <phoneticPr fontId="2" type="noConversion"/>
  <printOptions horizontalCentered="1"/>
  <pageMargins left="0.70866141732283472" right="0.51181102362204722" top="0.55118110236220474" bottom="0.55118110236220474" header="0.31496062992125984" footer="0.31496062992125984"/>
  <pageSetup paperSize="9" scale="77" fitToHeight="3" orientation="portrait"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zoomScale="90" zoomScaleNormal="90" workbookViewId="0">
      <selection activeCell="D4" sqref="D4:E17"/>
    </sheetView>
  </sheetViews>
  <sheetFormatPr defaultColWidth="8.875" defaultRowHeight="14.25"/>
  <cols>
    <col min="1" max="1" width="5" style="19" customWidth="1"/>
    <col min="2" max="2" width="10.625" style="19" bestFit="1" customWidth="1"/>
    <col min="3" max="3" width="12.625" style="19" customWidth="1"/>
    <col min="4" max="4" width="14.625" style="19" customWidth="1"/>
    <col min="5" max="5" width="16.625" style="19" customWidth="1"/>
    <col min="6" max="6" width="11.375" style="19" customWidth="1"/>
    <col min="7" max="7" width="12.5" style="150" customWidth="1"/>
    <col min="8" max="8" width="10" style="19" customWidth="1"/>
    <col min="9" max="9" width="11.125" style="19" customWidth="1"/>
    <col min="10" max="10" width="14.5" style="19" customWidth="1"/>
    <col min="11" max="12" width="9" style="19" customWidth="1"/>
    <col min="13" max="13" width="24.875" style="16" customWidth="1"/>
    <col min="14" max="16384" width="8.875" style="19"/>
  </cols>
  <sheetData>
    <row r="1" spans="1:13" s="22" customFormat="1" ht="19.5">
      <c r="A1" s="268" t="s">
        <v>3955</v>
      </c>
      <c r="G1" s="340"/>
      <c r="M1" s="270"/>
    </row>
    <row r="2" spans="1:13" s="3" customFormat="1">
      <c r="A2" s="547" t="s">
        <v>0</v>
      </c>
      <c r="B2" s="547" t="s">
        <v>83</v>
      </c>
      <c r="C2" s="547" t="s">
        <v>8224</v>
      </c>
      <c r="D2" s="547" t="s">
        <v>21</v>
      </c>
      <c r="E2" s="547" t="s">
        <v>22</v>
      </c>
      <c r="F2" s="547" t="s">
        <v>2019</v>
      </c>
      <c r="G2" s="586" t="s">
        <v>8632</v>
      </c>
      <c r="H2" s="547" t="s">
        <v>40</v>
      </c>
      <c r="I2" s="547" t="s">
        <v>41</v>
      </c>
      <c r="J2" s="547" t="s">
        <v>2020</v>
      </c>
      <c r="K2" s="547"/>
      <c r="L2" s="547"/>
      <c r="M2" s="547" t="s">
        <v>2026</v>
      </c>
    </row>
    <row r="3" spans="1:13" s="3" customFormat="1">
      <c r="A3" s="547"/>
      <c r="B3" s="547"/>
      <c r="C3" s="547"/>
      <c r="D3" s="547"/>
      <c r="E3" s="547"/>
      <c r="F3" s="547"/>
      <c r="G3" s="586"/>
      <c r="H3" s="547"/>
      <c r="I3" s="547"/>
      <c r="J3" s="147" t="s">
        <v>3291</v>
      </c>
      <c r="K3" s="547" t="s">
        <v>35</v>
      </c>
      <c r="L3" s="547"/>
      <c r="M3" s="547"/>
    </row>
    <row r="4" spans="1:13" ht="42.75">
      <c r="A4" s="142">
        <v>1</v>
      </c>
      <c r="B4" s="142" t="s">
        <v>1948</v>
      </c>
      <c r="C4" s="192">
        <v>4850000</v>
      </c>
      <c r="D4" s="140"/>
      <c r="E4" s="143"/>
      <c r="F4" s="142" t="s">
        <v>1949</v>
      </c>
      <c r="G4" s="152">
        <v>5000000</v>
      </c>
      <c r="H4" s="146">
        <f>150000/5000000</f>
        <v>0.03</v>
      </c>
      <c r="I4" s="174" t="s">
        <v>3617</v>
      </c>
      <c r="J4" s="142" t="s">
        <v>1011</v>
      </c>
      <c r="K4" s="142"/>
      <c r="L4" s="142"/>
      <c r="M4" s="140" t="s">
        <v>3637</v>
      </c>
    </row>
    <row r="5" spans="1:13" ht="57">
      <c r="A5" s="142">
        <v>2</v>
      </c>
      <c r="B5" s="142" t="s">
        <v>786</v>
      </c>
      <c r="C5" s="192">
        <v>1940000</v>
      </c>
      <c r="D5" s="140"/>
      <c r="E5" s="143"/>
      <c r="F5" s="142" t="s">
        <v>991</v>
      </c>
      <c r="G5" s="152">
        <v>2000000</v>
      </c>
      <c r="H5" s="146">
        <f>60000/2000000</f>
        <v>0.03</v>
      </c>
      <c r="I5" s="174" t="s">
        <v>1005</v>
      </c>
      <c r="J5" s="142" t="s">
        <v>1004</v>
      </c>
      <c r="K5" s="142"/>
      <c r="L5" s="142"/>
      <c r="M5" s="140"/>
    </row>
    <row r="6" spans="1:13">
      <c r="A6" s="142">
        <v>3</v>
      </c>
      <c r="B6" s="142" t="s">
        <v>787</v>
      </c>
      <c r="C6" s="192">
        <v>455000</v>
      </c>
      <c r="D6" s="140"/>
      <c r="E6" s="143"/>
      <c r="F6" s="142" t="s">
        <v>999</v>
      </c>
      <c r="G6" s="585">
        <v>1000000</v>
      </c>
      <c r="H6" s="556" t="s">
        <v>8972</v>
      </c>
      <c r="I6" s="556"/>
      <c r="J6" s="556" t="s">
        <v>1001</v>
      </c>
      <c r="K6" s="556"/>
      <c r="L6" s="556"/>
      <c r="M6" s="556"/>
    </row>
    <row r="7" spans="1:13">
      <c r="A7" s="142">
        <v>4</v>
      </c>
      <c r="B7" s="142" t="s">
        <v>788</v>
      </c>
      <c r="C7" s="192">
        <v>455000</v>
      </c>
      <c r="D7" s="140"/>
      <c r="E7" s="143"/>
      <c r="F7" s="142" t="s">
        <v>998</v>
      </c>
      <c r="G7" s="585"/>
      <c r="H7" s="556"/>
      <c r="I7" s="556"/>
      <c r="J7" s="556"/>
      <c r="K7" s="556"/>
      <c r="L7" s="556"/>
      <c r="M7" s="556"/>
    </row>
    <row r="8" spans="1:13" ht="28.5">
      <c r="A8" s="142">
        <v>5</v>
      </c>
      <c r="B8" s="142" t="s">
        <v>789</v>
      </c>
      <c r="C8" s="192">
        <v>970000</v>
      </c>
      <c r="D8" s="140"/>
      <c r="E8" s="143"/>
      <c r="F8" s="142" t="s">
        <v>992</v>
      </c>
      <c r="G8" s="152">
        <v>1000000</v>
      </c>
      <c r="H8" s="146">
        <f>30000/1000000</f>
        <v>0.03</v>
      </c>
      <c r="I8" s="174" t="s">
        <v>1009</v>
      </c>
      <c r="J8" s="142" t="s">
        <v>1008</v>
      </c>
      <c r="K8" s="142"/>
      <c r="L8" s="142"/>
      <c r="M8" s="140"/>
    </row>
    <row r="9" spans="1:13" ht="28.5">
      <c r="A9" s="142">
        <v>6</v>
      </c>
      <c r="B9" s="142" t="s">
        <v>790</v>
      </c>
      <c r="C9" s="192">
        <v>485000</v>
      </c>
      <c r="D9" s="140"/>
      <c r="E9" s="143"/>
      <c r="F9" s="142" t="s">
        <v>993</v>
      </c>
      <c r="G9" s="152">
        <v>500000</v>
      </c>
      <c r="H9" s="146">
        <f>15000/500000</f>
        <v>0.03</v>
      </c>
      <c r="I9" s="174" t="s">
        <v>1007</v>
      </c>
      <c r="J9" s="142" t="s">
        <v>1006</v>
      </c>
      <c r="K9" s="142"/>
      <c r="L9" s="142"/>
      <c r="M9" s="140"/>
    </row>
    <row r="10" spans="1:13" ht="28.5">
      <c r="A10" s="142">
        <v>7</v>
      </c>
      <c r="B10" s="142" t="s">
        <v>745</v>
      </c>
      <c r="C10" s="192">
        <v>200000</v>
      </c>
      <c r="D10" s="140"/>
      <c r="E10" s="143"/>
      <c r="F10" s="142" t="s">
        <v>994</v>
      </c>
      <c r="G10" s="152"/>
      <c r="H10" s="142" t="s">
        <v>8972</v>
      </c>
      <c r="I10" s="142"/>
      <c r="J10" s="142"/>
      <c r="K10" s="142"/>
      <c r="L10" s="142"/>
      <c r="M10" s="140"/>
    </row>
    <row r="11" spans="1:13" ht="28.5">
      <c r="A11" s="142">
        <v>8</v>
      </c>
      <c r="B11" s="142" t="s">
        <v>748</v>
      </c>
      <c r="C11" s="192">
        <v>200000</v>
      </c>
      <c r="D11" s="140"/>
      <c r="E11" s="143"/>
      <c r="F11" s="142" t="s">
        <v>995</v>
      </c>
      <c r="G11" s="152">
        <v>200000</v>
      </c>
      <c r="H11" s="142" t="s">
        <v>8972</v>
      </c>
      <c r="I11" s="142"/>
      <c r="J11" s="142" t="s">
        <v>1002</v>
      </c>
      <c r="K11" s="142"/>
      <c r="L11" s="142"/>
      <c r="M11" s="140"/>
    </row>
    <row r="12" spans="1:13" ht="114">
      <c r="A12" s="142">
        <v>9</v>
      </c>
      <c r="B12" s="142" t="s">
        <v>2027</v>
      </c>
      <c r="C12" s="192"/>
      <c r="D12" s="143"/>
      <c r="E12" s="143"/>
      <c r="F12" s="142"/>
      <c r="G12" s="152">
        <v>1000000</v>
      </c>
      <c r="H12" s="146">
        <f>30000/1000000</f>
        <v>0.03</v>
      </c>
      <c r="I12" s="174" t="s">
        <v>1009</v>
      </c>
      <c r="J12" s="142" t="s">
        <v>1010</v>
      </c>
      <c r="K12" s="142"/>
      <c r="L12" s="142"/>
      <c r="M12" s="140" t="s">
        <v>4011</v>
      </c>
    </row>
    <row r="13" spans="1:13">
      <c r="A13" s="142">
        <v>10</v>
      </c>
      <c r="B13" s="142" t="s">
        <v>791</v>
      </c>
      <c r="C13" s="192">
        <v>276000</v>
      </c>
      <c r="D13" s="140"/>
      <c r="E13" s="143"/>
      <c r="F13" s="142" t="s">
        <v>996</v>
      </c>
      <c r="G13" s="152"/>
      <c r="H13" s="142" t="s">
        <v>8972</v>
      </c>
      <c r="I13" s="142"/>
      <c r="J13" s="142"/>
      <c r="K13" s="142"/>
      <c r="L13" s="142"/>
      <c r="M13" s="140"/>
    </row>
    <row r="14" spans="1:13" ht="28.5">
      <c r="A14" s="142">
        <v>11</v>
      </c>
      <c r="B14" s="142" t="s">
        <v>792</v>
      </c>
      <c r="C14" s="192">
        <v>150000</v>
      </c>
      <c r="D14" s="140"/>
      <c r="E14" s="143"/>
      <c r="F14" s="142" t="s">
        <v>997</v>
      </c>
      <c r="G14" s="152">
        <v>162500</v>
      </c>
      <c r="H14" s="142" t="s">
        <v>2222</v>
      </c>
      <c r="I14" s="142"/>
      <c r="J14" s="142" t="s">
        <v>1003</v>
      </c>
      <c r="K14" s="142"/>
      <c r="L14" s="142"/>
      <c r="M14" s="140"/>
    </row>
    <row r="15" spans="1:13">
      <c r="A15" s="142">
        <v>12</v>
      </c>
      <c r="B15" s="142" t="s">
        <v>775</v>
      </c>
      <c r="C15" s="192">
        <v>192000</v>
      </c>
      <c r="D15" s="140"/>
      <c r="E15" s="143"/>
      <c r="F15" s="142" t="s">
        <v>1000</v>
      </c>
      <c r="G15" s="152"/>
      <c r="H15" s="142" t="s">
        <v>2222</v>
      </c>
      <c r="I15" s="142"/>
      <c r="J15" s="142"/>
      <c r="K15" s="142"/>
      <c r="L15" s="142"/>
      <c r="M15" s="140"/>
    </row>
    <row r="16" spans="1:13" ht="28.5">
      <c r="A16" s="142">
        <v>13</v>
      </c>
      <c r="B16" s="142" t="s">
        <v>1944</v>
      </c>
      <c r="C16" s="192">
        <v>150000</v>
      </c>
      <c r="D16" s="140"/>
      <c r="E16" s="143"/>
      <c r="F16" s="142" t="s">
        <v>1945</v>
      </c>
      <c r="G16" s="152"/>
      <c r="H16" s="142" t="s">
        <v>2222</v>
      </c>
      <c r="I16" s="142"/>
      <c r="J16" s="142"/>
      <c r="K16" s="142"/>
      <c r="L16" s="142"/>
      <c r="M16" s="140" t="s">
        <v>3601</v>
      </c>
    </row>
    <row r="17" spans="1:13" ht="28.5">
      <c r="A17" s="142">
        <v>14</v>
      </c>
      <c r="B17" s="142" t="s">
        <v>1946</v>
      </c>
      <c r="C17" s="192">
        <v>240000</v>
      </c>
      <c r="D17" s="140"/>
      <c r="E17" s="143"/>
      <c r="F17" s="142" t="s">
        <v>1947</v>
      </c>
      <c r="G17" s="152"/>
      <c r="H17" s="142" t="s">
        <v>2222</v>
      </c>
      <c r="I17" s="142"/>
      <c r="J17" s="142"/>
      <c r="K17" s="142"/>
      <c r="L17" s="142"/>
      <c r="M17" s="140" t="s">
        <v>3601</v>
      </c>
    </row>
    <row r="18" spans="1:13" ht="26.25" customHeight="1">
      <c r="A18" s="554" t="s">
        <v>2025</v>
      </c>
      <c r="B18" s="554"/>
      <c r="C18" s="234">
        <f>SUM(C4:C17)</f>
        <v>10563000</v>
      </c>
      <c r="D18" s="236"/>
      <c r="E18" s="236"/>
      <c r="F18" s="236"/>
      <c r="G18" s="236"/>
      <c r="H18" s="236"/>
      <c r="I18" s="236"/>
      <c r="J18" s="236"/>
      <c r="K18" s="34"/>
      <c r="L18" s="34"/>
      <c r="M18" s="145"/>
    </row>
    <row r="19" spans="1:13" s="3" customFormat="1" ht="196.5" customHeight="1">
      <c r="A19" s="573" t="s">
        <v>9047</v>
      </c>
      <c r="B19" s="573"/>
      <c r="C19" s="573"/>
      <c r="D19" s="573"/>
      <c r="E19" s="573"/>
      <c r="F19" s="573"/>
      <c r="G19" s="573"/>
      <c r="H19" s="573"/>
      <c r="I19" s="573"/>
      <c r="J19" s="573"/>
      <c r="K19" s="573"/>
      <c r="L19" s="573"/>
      <c r="M19" s="573"/>
    </row>
    <row r="20" spans="1:13" ht="196.5" customHeight="1"/>
    <row r="21" spans="1:13" ht="196.5" customHeight="1"/>
  </sheetData>
  <mergeCells count="21">
    <mergeCell ref="A19:M19"/>
    <mergeCell ref="A18:B18"/>
    <mergeCell ref="I6:I7"/>
    <mergeCell ref="M2:M3"/>
    <mergeCell ref="F2:F3"/>
    <mergeCell ref="G2:G3"/>
    <mergeCell ref="H2:H3"/>
    <mergeCell ref="I2:I3"/>
    <mergeCell ref="J2:L2"/>
    <mergeCell ref="K3:L3"/>
    <mergeCell ref="A2:A3"/>
    <mergeCell ref="B2:B3"/>
    <mergeCell ref="C2:C3"/>
    <mergeCell ref="D2:D3"/>
    <mergeCell ref="E2:E3"/>
    <mergeCell ref="K6:K7"/>
    <mergeCell ref="L6:L7"/>
    <mergeCell ref="M6:M7"/>
    <mergeCell ref="J6:J7"/>
    <mergeCell ref="G6:G7"/>
    <mergeCell ref="H6:H7"/>
  </mergeCells>
  <phoneticPr fontId="2" type="noConversion"/>
  <printOptions horizontalCentered="1"/>
  <pageMargins left="0.51181102362204722" right="0.51181102362204722" top="0.55118110236220474" bottom="0.55118110236220474" header="0.31496062992125984" footer="0.31496062992125984"/>
  <pageSetup paperSize="9" scale="84" fitToHeight="0" orientation="landscape"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3"/>
  <sheetViews>
    <sheetView zoomScale="90" zoomScaleNormal="90" workbookViewId="0">
      <selection activeCell="C3" sqref="C3:D178"/>
    </sheetView>
  </sheetViews>
  <sheetFormatPr defaultColWidth="9" defaultRowHeight="14.25"/>
  <cols>
    <col min="1" max="1" width="5.375" style="3" customWidth="1"/>
    <col min="2" max="2" width="11.75" style="3" customWidth="1"/>
    <col min="3" max="4" width="16.25" style="3" customWidth="1"/>
    <col min="5" max="5" width="13.125" style="345" customWidth="1"/>
    <col min="6" max="6" width="13.375" style="3" customWidth="1"/>
    <col min="7" max="7" width="25.625" style="11" customWidth="1"/>
    <col min="8" max="16384" width="9" style="3"/>
  </cols>
  <sheetData>
    <row r="1" spans="1:7" s="2" customFormat="1" ht="19.5">
      <c r="A1" s="1" t="s">
        <v>3918</v>
      </c>
      <c r="E1" s="342"/>
      <c r="G1" s="41"/>
    </row>
    <row r="2" spans="1:7">
      <c r="A2" s="147" t="s">
        <v>1956</v>
      </c>
      <c r="B2" s="147" t="s">
        <v>83</v>
      </c>
      <c r="C2" s="147" t="s">
        <v>21</v>
      </c>
      <c r="D2" s="147" t="s">
        <v>22</v>
      </c>
      <c r="E2" s="343" t="s">
        <v>84</v>
      </c>
      <c r="F2" s="147" t="s">
        <v>2</v>
      </c>
      <c r="G2" s="121" t="s">
        <v>166</v>
      </c>
    </row>
    <row r="3" spans="1:7" ht="28.5">
      <c r="A3" s="142">
        <v>1</v>
      </c>
      <c r="B3" s="142" t="s">
        <v>1263</v>
      </c>
      <c r="C3" s="143"/>
      <c r="D3" s="140"/>
      <c r="E3" s="344">
        <v>150000</v>
      </c>
      <c r="F3" s="142" t="s">
        <v>1266</v>
      </c>
      <c r="G3" s="140" t="s">
        <v>3612</v>
      </c>
    </row>
    <row r="4" spans="1:7" ht="28.5">
      <c r="A4" s="142">
        <v>2</v>
      </c>
      <c r="B4" s="142" t="s">
        <v>1264</v>
      </c>
      <c r="C4" s="143"/>
      <c r="D4" s="140"/>
      <c r="E4" s="344">
        <v>150000</v>
      </c>
      <c r="F4" s="142" t="s">
        <v>1266</v>
      </c>
      <c r="G4" s="140" t="s">
        <v>3612</v>
      </c>
    </row>
    <row r="5" spans="1:7" ht="28.5">
      <c r="A5" s="142">
        <v>3</v>
      </c>
      <c r="B5" s="142" t="s">
        <v>1265</v>
      </c>
      <c r="C5" s="143"/>
      <c r="D5" s="140"/>
      <c r="E5" s="344">
        <v>150000</v>
      </c>
      <c r="F5" s="142" t="s">
        <v>1266</v>
      </c>
      <c r="G5" s="140" t="s">
        <v>3612</v>
      </c>
    </row>
    <row r="6" spans="1:7" ht="28.5">
      <c r="A6" s="142">
        <v>4</v>
      </c>
      <c r="B6" s="142" t="s">
        <v>730</v>
      </c>
      <c r="C6" s="143"/>
      <c r="D6" s="140"/>
      <c r="E6" s="344">
        <v>150000</v>
      </c>
      <c r="F6" s="142" t="s">
        <v>1267</v>
      </c>
      <c r="G6" s="140"/>
    </row>
    <row r="7" spans="1:7" ht="59.25" customHeight="1">
      <c r="A7" s="142">
        <v>5</v>
      </c>
      <c r="B7" s="142" t="s">
        <v>731</v>
      </c>
      <c r="C7" s="143"/>
      <c r="D7" s="140"/>
      <c r="E7" s="344">
        <v>60000</v>
      </c>
      <c r="F7" s="142" t="s">
        <v>1267</v>
      </c>
      <c r="G7" s="140" t="s">
        <v>3676</v>
      </c>
    </row>
    <row r="8" spans="1:7" ht="42.75">
      <c r="A8" s="142">
        <v>6</v>
      </c>
      <c r="B8" s="142" t="s">
        <v>732</v>
      </c>
      <c r="C8" s="143"/>
      <c r="D8" s="140"/>
      <c r="E8" s="344">
        <v>150000</v>
      </c>
      <c r="F8" s="142" t="s">
        <v>1267</v>
      </c>
      <c r="G8" s="140" t="s">
        <v>3677</v>
      </c>
    </row>
    <row r="9" spans="1:7" ht="42.75">
      <c r="A9" s="142">
        <v>7</v>
      </c>
      <c r="B9" s="142" t="s">
        <v>733</v>
      </c>
      <c r="C9" s="143"/>
      <c r="D9" s="140"/>
      <c r="E9" s="344">
        <v>60000</v>
      </c>
      <c r="F9" s="142" t="s">
        <v>983</v>
      </c>
      <c r="G9" s="140" t="s">
        <v>3619</v>
      </c>
    </row>
    <row r="10" spans="1:7">
      <c r="A10" s="142">
        <v>8</v>
      </c>
      <c r="B10" s="142" t="s">
        <v>734</v>
      </c>
      <c r="C10" s="143"/>
      <c r="D10" s="140"/>
      <c r="E10" s="344">
        <v>150000</v>
      </c>
      <c r="F10" s="142" t="s">
        <v>983</v>
      </c>
      <c r="G10" s="140"/>
    </row>
    <row r="11" spans="1:7">
      <c r="A11" s="142">
        <v>9</v>
      </c>
      <c r="B11" s="142" t="s">
        <v>735</v>
      </c>
      <c r="C11" s="143"/>
      <c r="D11" s="140"/>
      <c r="E11" s="344">
        <v>60000</v>
      </c>
      <c r="F11" s="142" t="s">
        <v>983</v>
      </c>
      <c r="G11" s="140"/>
    </row>
    <row r="12" spans="1:7">
      <c r="A12" s="142">
        <v>10</v>
      </c>
      <c r="B12" s="142" t="s">
        <v>736</v>
      </c>
      <c r="C12" s="143"/>
      <c r="D12" s="140"/>
      <c r="E12" s="344">
        <v>150000</v>
      </c>
      <c r="F12" s="142" t="s">
        <v>983</v>
      </c>
      <c r="G12" s="140"/>
    </row>
    <row r="13" spans="1:7">
      <c r="A13" s="142">
        <v>11</v>
      </c>
      <c r="B13" s="142" t="s">
        <v>737</v>
      </c>
      <c r="C13" s="143"/>
      <c r="D13" s="140"/>
      <c r="E13" s="344">
        <v>60000</v>
      </c>
      <c r="F13" s="142" t="s">
        <v>983</v>
      </c>
      <c r="G13" s="140"/>
    </row>
    <row r="14" spans="1:7">
      <c r="A14" s="142">
        <v>12</v>
      </c>
      <c r="B14" s="142" t="s">
        <v>738</v>
      </c>
      <c r="C14" s="143"/>
      <c r="D14" s="140"/>
      <c r="E14" s="344">
        <v>90000</v>
      </c>
      <c r="F14" s="142" t="s">
        <v>983</v>
      </c>
      <c r="G14" s="140"/>
    </row>
    <row r="15" spans="1:7">
      <c r="A15" s="142">
        <v>13</v>
      </c>
      <c r="B15" s="142" t="s">
        <v>739</v>
      </c>
      <c r="C15" s="143"/>
      <c r="D15" s="140"/>
      <c r="E15" s="344">
        <v>150000</v>
      </c>
      <c r="F15" s="142" t="s">
        <v>984</v>
      </c>
      <c r="G15" s="140"/>
    </row>
    <row r="16" spans="1:7">
      <c r="A16" s="142">
        <v>14</v>
      </c>
      <c r="B16" s="142" t="s">
        <v>740</v>
      </c>
      <c r="C16" s="143"/>
      <c r="D16" s="140"/>
      <c r="E16" s="344">
        <v>60000</v>
      </c>
      <c r="F16" s="142" t="s">
        <v>984</v>
      </c>
      <c r="G16" s="140"/>
    </row>
    <row r="17" spans="1:7">
      <c r="A17" s="142">
        <v>15</v>
      </c>
      <c r="B17" s="142" t="s">
        <v>741</v>
      </c>
      <c r="C17" s="143"/>
      <c r="D17" s="140"/>
      <c r="E17" s="344">
        <v>30000</v>
      </c>
      <c r="F17" s="142" t="s">
        <v>984</v>
      </c>
      <c r="G17" s="140"/>
    </row>
    <row r="18" spans="1:7">
      <c r="A18" s="142">
        <v>16</v>
      </c>
      <c r="B18" s="142" t="s">
        <v>742</v>
      </c>
      <c r="C18" s="143"/>
      <c r="D18" s="140"/>
      <c r="E18" s="344">
        <v>150000</v>
      </c>
      <c r="F18" s="142" t="s">
        <v>984</v>
      </c>
      <c r="G18" s="140"/>
    </row>
    <row r="19" spans="1:7">
      <c r="A19" s="142">
        <v>17</v>
      </c>
      <c r="B19" s="142" t="s">
        <v>743</v>
      </c>
      <c r="C19" s="143"/>
      <c r="D19" s="140"/>
      <c r="E19" s="344">
        <v>15000</v>
      </c>
      <c r="F19" s="142" t="s">
        <v>984</v>
      </c>
      <c r="G19" s="140"/>
    </row>
    <row r="20" spans="1:7">
      <c r="A20" s="142">
        <v>18</v>
      </c>
      <c r="B20" s="142" t="s">
        <v>744</v>
      </c>
      <c r="C20" s="143"/>
      <c r="D20" s="140"/>
      <c r="E20" s="344">
        <v>60000</v>
      </c>
      <c r="F20" s="142" t="s">
        <v>984</v>
      </c>
      <c r="G20" s="140"/>
    </row>
    <row r="21" spans="1:7">
      <c r="A21" s="142">
        <v>19</v>
      </c>
      <c r="B21" s="142" t="s">
        <v>745</v>
      </c>
      <c r="C21" s="143"/>
      <c r="D21" s="140"/>
      <c r="E21" s="344">
        <v>30000</v>
      </c>
      <c r="F21" s="142" t="s">
        <v>984</v>
      </c>
      <c r="G21" s="140"/>
    </row>
    <row r="22" spans="1:7">
      <c r="A22" s="142">
        <v>20</v>
      </c>
      <c r="B22" s="142" t="s">
        <v>746</v>
      </c>
      <c r="C22" s="143"/>
      <c r="D22" s="140"/>
      <c r="E22" s="344">
        <v>150000</v>
      </c>
      <c r="F22" s="142" t="s">
        <v>984</v>
      </c>
      <c r="G22" s="140"/>
    </row>
    <row r="23" spans="1:7">
      <c r="A23" s="142">
        <v>21</v>
      </c>
      <c r="B23" s="142" t="s">
        <v>747</v>
      </c>
      <c r="C23" s="143"/>
      <c r="D23" s="140"/>
      <c r="E23" s="344">
        <v>15000</v>
      </c>
      <c r="F23" s="142" t="s">
        <v>984</v>
      </c>
      <c r="G23" s="140"/>
    </row>
    <row r="24" spans="1:7">
      <c r="A24" s="142">
        <v>22</v>
      </c>
      <c r="B24" s="142" t="s">
        <v>748</v>
      </c>
      <c r="C24" s="143"/>
      <c r="D24" s="140"/>
      <c r="E24" s="344">
        <v>60000</v>
      </c>
      <c r="F24" s="142" t="s">
        <v>984</v>
      </c>
      <c r="G24" s="140"/>
    </row>
    <row r="25" spans="1:7">
      <c r="A25" s="142">
        <v>23</v>
      </c>
      <c r="B25" s="142" t="s">
        <v>749</v>
      </c>
      <c r="C25" s="143"/>
      <c r="D25" s="140"/>
      <c r="E25" s="344">
        <v>30000</v>
      </c>
      <c r="F25" s="142" t="s">
        <v>985</v>
      </c>
      <c r="G25" s="140"/>
    </row>
    <row r="26" spans="1:7">
      <c r="A26" s="142">
        <v>24</v>
      </c>
      <c r="B26" s="142" t="s">
        <v>750</v>
      </c>
      <c r="C26" s="143"/>
      <c r="D26" s="140"/>
      <c r="E26" s="344">
        <v>30000</v>
      </c>
      <c r="F26" s="142" t="s">
        <v>985</v>
      </c>
      <c r="G26" s="140"/>
    </row>
    <row r="27" spans="1:7">
      <c r="A27" s="142">
        <v>25</v>
      </c>
      <c r="B27" s="142" t="s">
        <v>751</v>
      </c>
      <c r="C27" s="143"/>
      <c r="D27" s="140"/>
      <c r="E27" s="344">
        <v>150000</v>
      </c>
      <c r="F27" s="142" t="s">
        <v>985</v>
      </c>
      <c r="G27" s="140"/>
    </row>
    <row r="28" spans="1:7">
      <c r="A28" s="142">
        <v>26</v>
      </c>
      <c r="B28" s="142" t="s">
        <v>752</v>
      </c>
      <c r="C28" s="143"/>
      <c r="D28" s="140"/>
      <c r="E28" s="344">
        <v>23000</v>
      </c>
      <c r="F28" s="142" t="s">
        <v>985</v>
      </c>
      <c r="G28" s="140"/>
    </row>
    <row r="29" spans="1:7">
      <c r="A29" s="142">
        <v>27</v>
      </c>
      <c r="B29" s="142" t="s">
        <v>753</v>
      </c>
      <c r="C29" s="143"/>
      <c r="D29" s="140"/>
      <c r="E29" s="344">
        <v>60000</v>
      </c>
      <c r="F29" s="142" t="s">
        <v>985</v>
      </c>
      <c r="G29" s="140"/>
    </row>
    <row r="30" spans="1:7">
      <c r="A30" s="142">
        <v>28</v>
      </c>
      <c r="B30" s="142" t="s">
        <v>754</v>
      </c>
      <c r="C30" s="143"/>
      <c r="D30" s="140"/>
      <c r="E30" s="344">
        <v>38000</v>
      </c>
      <c r="F30" s="142" t="s">
        <v>985</v>
      </c>
      <c r="G30" s="140"/>
    </row>
    <row r="31" spans="1:7">
      <c r="A31" s="142">
        <v>29</v>
      </c>
      <c r="B31" s="142" t="s">
        <v>755</v>
      </c>
      <c r="C31" s="143"/>
      <c r="D31" s="140"/>
      <c r="E31" s="344">
        <v>30000</v>
      </c>
      <c r="F31" s="142" t="s">
        <v>985</v>
      </c>
      <c r="G31" s="140"/>
    </row>
    <row r="32" spans="1:7">
      <c r="A32" s="142">
        <v>30</v>
      </c>
      <c r="B32" s="142" t="s">
        <v>756</v>
      </c>
      <c r="C32" s="143"/>
      <c r="D32" s="140"/>
      <c r="E32" s="344">
        <v>150000</v>
      </c>
      <c r="F32" s="142" t="s">
        <v>985</v>
      </c>
      <c r="G32" s="140"/>
    </row>
    <row r="33" spans="1:7">
      <c r="A33" s="142">
        <v>31</v>
      </c>
      <c r="B33" s="142" t="s">
        <v>757</v>
      </c>
      <c r="C33" s="143"/>
      <c r="D33" s="140"/>
      <c r="E33" s="344">
        <v>8000</v>
      </c>
      <c r="F33" s="142" t="s">
        <v>985</v>
      </c>
      <c r="G33" s="140"/>
    </row>
    <row r="34" spans="1:7">
      <c r="A34" s="142">
        <v>32</v>
      </c>
      <c r="B34" s="142" t="s">
        <v>758</v>
      </c>
      <c r="C34" s="143"/>
      <c r="D34" s="140"/>
      <c r="E34" s="344">
        <v>15000</v>
      </c>
      <c r="F34" s="142" t="s">
        <v>985</v>
      </c>
      <c r="G34" s="140"/>
    </row>
    <row r="35" spans="1:7">
      <c r="A35" s="142">
        <v>33</v>
      </c>
      <c r="B35" s="142" t="s">
        <v>759</v>
      </c>
      <c r="C35" s="143"/>
      <c r="D35" s="140"/>
      <c r="E35" s="344">
        <v>60000</v>
      </c>
      <c r="F35" s="142" t="s">
        <v>985</v>
      </c>
      <c r="G35" s="140"/>
    </row>
    <row r="36" spans="1:7">
      <c r="A36" s="142">
        <v>34</v>
      </c>
      <c r="B36" s="142" t="s">
        <v>760</v>
      </c>
      <c r="C36" s="143"/>
      <c r="D36" s="140"/>
      <c r="E36" s="344">
        <v>38000</v>
      </c>
      <c r="F36" s="142" t="s">
        <v>985</v>
      </c>
      <c r="G36" s="140"/>
    </row>
    <row r="37" spans="1:7">
      <c r="A37" s="142">
        <v>35</v>
      </c>
      <c r="B37" s="142" t="s">
        <v>761</v>
      </c>
      <c r="C37" s="143"/>
      <c r="D37" s="140"/>
      <c r="E37" s="344">
        <v>30000</v>
      </c>
      <c r="F37" s="142" t="s">
        <v>985</v>
      </c>
      <c r="G37" s="140"/>
    </row>
    <row r="38" spans="1:7">
      <c r="A38" s="142">
        <v>36</v>
      </c>
      <c r="B38" s="142" t="s">
        <v>762</v>
      </c>
      <c r="C38" s="143"/>
      <c r="D38" s="140"/>
      <c r="E38" s="344">
        <v>150000</v>
      </c>
      <c r="F38" s="142" t="s">
        <v>985</v>
      </c>
      <c r="G38" s="140"/>
    </row>
    <row r="39" spans="1:7">
      <c r="A39" s="142">
        <v>37</v>
      </c>
      <c r="B39" s="142" t="s">
        <v>763</v>
      </c>
      <c r="C39" s="143"/>
      <c r="D39" s="140"/>
      <c r="E39" s="344">
        <v>8000</v>
      </c>
      <c r="F39" s="142" t="s">
        <v>986</v>
      </c>
      <c r="G39" s="140"/>
    </row>
    <row r="40" spans="1:7">
      <c r="A40" s="142">
        <v>38</v>
      </c>
      <c r="B40" s="142" t="s">
        <v>764</v>
      </c>
      <c r="C40" s="143"/>
      <c r="D40" s="140"/>
      <c r="E40" s="344">
        <v>15000</v>
      </c>
      <c r="F40" s="142" t="s">
        <v>986</v>
      </c>
      <c r="G40" s="140"/>
    </row>
    <row r="41" spans="1:7">
      <c r="A41" s="142">
        <v>39</v>
      </c>
      <c r="B41" s="142" t="s">
        <v>765</v>
      </c>
      <c r="C41" s="143"/>
      <c r="D41" s="140"/>
      <c r="E41" s="344">
        <v>60000</v>
      </c>
      <c r="F41" s="142" t="s">
        <v>986</v>
      </c>
      <c r="G41" s="140"/>
    </row>
    <row r="42" spans="1:7">
      <c r="A42" s="142">
        <v>40</v>
      </c>
      <c r="B42" s="142" t="s">
        <v>766</v>
      </c>
      <c r="C42" s="143"/>
      <c r="D42" s="140"/>
      <c r="E42" s="344">
        <v>38000</v>
      </c>
      <c r="F42" s="142" t="s">
        <v>986</v>
      </c>
      <c r="G42" s="140"/>
    </row>
    <row r="43" spans="1:7">
      <c r="A43" s="142">
        <v>41</v>
      </c>
      <c r="B43" s="142" t="s">
        <v>767</v>
      </c>
      <c r="C43" s="143"/>
      <c r="D43" s="140"/>
      <c r="E43" s="344">
        <v>30000</v>
      </c>
      <c r="F43" s="142" t="s">
        <v>986</v>
      </c>
      <c r="G43" s="140"/>
    </row>
    <row r="44" spans="1:7">
      <c r="A44" s="142">
        <v>42</v>
      </c>
      <c r="B44" s="142" t="s">
        <v>768</v>
      </c>
      <c r="C44" s="143"/>
      <c r="D44" s="140"/>
      <c r="E44" s="344">
        <v>150000</v>
      </c>
      <c r="F44" s="142" t="s">
        <v>986</v>
      </c>
      <c r="G44" s="140"/>
    </row>
    <row r="45" spans="1:7">
      <c r="A45" s="142">
        <v>43</v>
      </c>
      <c r="B45" s="142" t="s">
        <v>769</v>
      </c>
      <c r="C45" s="143"/>
      <c r="D45" s="140"/>
      <c r="E45" s="344">
        <v>8000</v>
      </c>
      <c r="F45" s="142" t="s">
        <v>986</v>
      </c>
      <c r="G45" s="140"/>
    </row>
    <row r="46" spans="1:7">
      <c r="A46" s="142">
        <v>44</v>
      </c>
      <c r="B46" s="142" t="s">
        <v>769</v>
      </c>
      <c r="C46" s="143"/>
      <c r="D46" s="140"/>
      <c r="E46" s="344">
        <v>15000</v>
      </c>
      <c r="F46" s="142" t="s">
        <v>986</v>
      </c>
      <c r="G46" s="140"/>
    </row>
    <row r="47" spans="1:7">
      <c r="A47" s="142">
        <v>45</v>
      </c>
      <c r="B47" s="142" t="s">
        <v>770</v>
      </c>
      <c r="C47" s="143"/>
      <c r="D47" s="140"/>
      <c r="E47" s="344">
        <v>60000</v>
      </c>
      <c r="F47" s="142" t="s">
        <v>986</v>
      </c>
      <c r="G47" s="140"/>
    </row>
    <row r="48" spans="1:7">
      <c r="A48" s="142">
        <v>46</v>
      </c>
      <c r="B48" s="142" t="s">
        <v>771</v>
      </c>
      <c r="C48" s="143"/>
      <c r="D48" s="140"/>
      <c r="E48" s="344">
        <v>38000</v>
      </c>
      <c r="F48" s="142" t="s">
        <v>986</v>
      </c>
      <c r="G48" s="140"/>
    </row>
    <row r="49" spans="1:7">
      <c r="A49" s="142">
        <v>47</v>
      </c>
      <c r="B49" s="142" t="s">
        <v>772</v>
      </c>
      <c r="C49" s="143"/>
      <c r="D49" s="140"/>
      <c r="E49" s="344">
        <v>30000</v>
      </c>
      <c r="F49" s="142" t="s">
        <v>986</v>
      </c>
      <c r="G49" s="140"/>
    </row>
    <row r="50" spans="1:7">
      <c r="A50" s="142">
        <v>48</v>
      </c>
      <c r="B50" s="142" t="s">
        <v>773</v>
      </c>
      <c r="C50" s="143"/>
      <c r="D50" s="140"/>
      <c r="E50" s="344">
        <v>12500</v>
      </c>
      <c r="F50" s="142" t="s">
        <v>986</v>
      </c>
      <c r="G50" s="140"/>
    </row>
    <row r="51" spans="1:7">
      <c r="A51" s="142">
        <v>49</v>
      </c>
      <c r="B51" s="142" t="s">
        <v>774</v>
      </c>
      <c r="C51" s="143"/>
      <c r="D51" s="140"/>
      <c r="E51" s="344">
        <v>150000</v>
      </c>
      <c r="F51" s="142" t="s">
        <v>987</v>
      </c>
      <c r="G51" s="140"/>
    </row>
    <row r="52" spans="1:7">
      <c r="A52" s="142">
        <v>50</v>
      </c>
      <c r="B52" s="142" t="s">
        <v>775</v>
      </c>
      <c r="C52" s="143"/>
      <c r="D52" s="140"/>
      <c r="E52" s="344">
        <v>6000</v>
      </c>
      <c r="F52" s="142" t="s">
        <v>987</v>
      </c>
      <c r="G52" s="140"/>
    </row>
    <row r="53" spans="1:7">
      <c r="A53" s="142">
        <v>51</v>
      </c>
      <c r="B53" s="142" t="s">
        <v>775</v>
      </c>
      <c r="C53" s="143"/>
      <c r="D53" s="140"/>
      <c r="E53" s="344">
        <v>9000</v>
      </c>
      <c r="F53" s="142" t="s">
        <v>987</v>
      </c>
      <c r="G53" s="140"/>
    </row>
    <row r="54" spans="1:7">
      <c r="A54" s="142">
        <v>52</v>
      </c>
      <c r="B54" s="142" t="s">
        <v>776</v>
      </c>
      <c r="C54" s="143"/>
      <c r="D54" s="140"/>
      <c r="E54" s="344">
        <v>15000</v>
      </c>
      <c r="F54" s="142" t="s">
        <v>987</v>
      </c>
      <c r="G54" s="140"/>
    </row>
    <row r="55" spans="1:7">
      <c r="A55" s="142">
        <v>53</v>
      </c>
      <c r="B55" s="142" t="s">
        <v>777</v>
      </c>
      <c r="C55" s="143"/>
      <c r="D55" s="140"/>
      <c r="E55" s="344">
        <v>60000</v>
      </c>
      <c r="F55" s="142" t="s">
        <v>987</v>
      </c>
      <c r="G55" s="140"/>
    </row>
    <row r="56" spans="1:7">
      <c r="A56" s="142">
        <v>54</v>
      </c>
      <c r="B56" s="142" t="s">
        <v>778</v>
      </c>
      <c r="C56" s="143"/>
      <c r="D56" s="140"/>
      <c r="E56" s="344">
        <v>30000</v>
      </c>
      <c r="F56" s="142" t="s">
        <v>987</v>
      </c>
      <c r="G56" s="140"/>
    </row>
    <row r="57" spans="1:7">
      <c r="A57" s="142">
        <v>55</v>
      </c>
      <c r="B57" s="142" t="s">
        <v>779</v>
      </c>
      <c r="C57" s="143"/>
      <c r="D57" s="140"/>
      <c r="E57" s="344">
        <v>30000</v>
      </c>
      <c r="F57" s="142" t="s">
        <v>987</v>
      </c>
      <c r="G57" s="140"/>
    </row>
    <row r="58" spans="1:7">
      <c r="A58" s="142">
        <v>56</v>
      </c>
      <c r="B58" s="142" t="s">
        <v>779</v>
      </c>
      <c r="C58" s="143"/>
      <c r="D58" s="140"/>
      <c r="E58" s="344">
        <v>4500</v>
      </c>
      <c r="F58" s="142" t="s">
        <v>987</v>
      </c>
      <c r="G58" s="140"/>
    </row>
    <row r="59" spans="1:7">
      <c r="A59" s="142">
        <v>57</v>
      </c>
      <c r="B59" s="142" t="s">
        <v>779</v>
      </c>
      <c r="C59" s="143"/>
      <c r="D59" s="140"/>
      <c r="E59" s="344">
        <v>6000</v>
      </c>
      <c r="F59" s="142" t="s">
        <v>987</v>
      </c>
      <c r="G59" s="140"/>
    </row>
    <row r="60" spans="1:7">
      <c r="A60" s="142">
        <v>58</v>
      </c>
      <c r="B60" s="142" t="s">
        <v>720</v>
      </c>
      <c r="C60" s="143"/>
      <c r="D60" s="140"/>
      <c r="E60" s="344">
        <v>150000</v>
      </c>
      <c r="F60" s="142" t="s">
        <v>987</v>
      </c>
      <c r="G60" s="140"/>
    </row>
    <row r="61" spans="1:7">
      <c r="A61" s="142">
        <v>59</v>
      </c>
      <c r="B61" s="142" t="s">
        <v>652</v>
      </c>
      <c r="C61" s="143"/>
      <c r="D61" s="140"/>
      <c r="E61" s="344">
        <v>9000</v>
      </c>
      <c r="F61" s="142" t="s">
        <v>987</v>
      </c>
      <c r="G61" s="140"/>
    </row>
    <row r="62" spans="1:7">
      <c r="A62" s="142">
        <v>60</v>
      </c>
      <c r="B62" s="142" t="s">
        <v>780</v>
      </c>
      <c r="C62" s="143"/>
      <c r="D62" s="140"/>
      <c r="E62" s="344">
        <v>6000</v>
      </c>
      <c r="F62" s="142" t="s">
        <v>987</v>
      </c>
      <c r="G62" s="140"/>
    </row>
    <row r="63" spans="1:7">
      <c r="A63" s="142">
        <v>61</v>
      </c>
      <c r="B63" s="142" t="s">
        <v>780</v>
      </c>
      <c r="C63" s="143"/>
      <c r="D63" s="140"/>
      <c r="E63" s="344">
        <v>15000</v>
      </c>
      <c r="F63" s="142" t="s">
        <v>987</v>
      </c>
      <c r="G63" s="140"/>
    </row>
    <row r="64" spans="1:7">
      <c r="A64" s="142">
        <v>62</v>
      </c>
      <c r="B64" s="142" t="s">
        <v>653</v>
      </c>
      <c r="C64" s="143"/>
      <c r="D64" s="140"/>
      <c r="E64" s="344">
        <v>60000</v>
      </c>
      <c r="F64" s="142" t="s">
        <v>987</v>
      </c>
      <c r="G64" s="140"/>
    </row>
    <row r="65" spans="1:7">
      <c r="A65" s="142">
        <v>63</v>
      </c>
      <c r="B65" s="142" t="s">
        <v>781</v>
      </c>
      <c r="C65" s="143"/>
      <c r="D65" s="140"/>
      <c r="E65" s="344">
        <v>36000</v>
      </c>
      <c r="F65" s="142" t="s">
        <v>988</v>
      </c>
      <c r="G65" s="140"/>
    </row>
    <row r="66" spans="1:7">
      <c r="A66" s="142">
        <v>64</v>
      </c>
      <c r="B66" s="142" t="s">
        <v>655</v>
      </c>
      <c r="C66" s="143"/>
      <c r="D66" s="140"/>
      <c r="E66" s="344">
        <v>30000</v>
      </c>
      <c r="F66" s="142" t="s">
        <v>988</v>
      </c>
      <c r="G66" s="140"/>
    </row>
    <row r="67" spans="1:7">
      <c r="A67" s="142">
        <v>65</v>
      </c>
      <c r="B67" s="142" t="s">
        <v>782</v>
      </c>
      <c r="C67" s="143"/>
      <c r="D67" s="140"/>
      <c r="E67" s="344">
        <v>4500</v>
      </c>
      <c r="F67" s="142" t="s">
        <v>988</v>
      </c>
      <c r="G67" s="140"/>
    </row>
    <row r="68" spans="1:7">
      <c r="A68" s="142">
        <v>66</v>
      </c>
      <c r="B68" s="142" t="s">
        <v>676</v>
      </c>
      <c r="C68" s="143"/>
      <c r="D68" s="140"/>
      <c r="E68" s="344">
        <v>4500</v>
      </c>
      <c r="F68" s="142" t="s">
        <v>988</v>
      </c>
      <c r="G68" s="140"/>
    </row>
    <row r="69" spans="1:7">
      <c r="A69" s="142">
        <v>67</v>
      </c>
      <c r="B69" s="142" t="s">
        <v>678</v>
      </c>
      <c r="C69" s="143"/>
      <c r="D69" s="140"/>
      <c r="E69" s="344">
        <v>150000</v>
      </c>
      <c r="F69" s="142" t="s">
        <v>988</v>
      </c>
      <c r="G69" s="140"/>
    </row>
    <row r="70" spans="1:7">
      <c r="A70" s="142">
        <v>68</v>
      </c>
      <c r="B70" s="142" t="s">
        <v>659</v>
      </c>
      <c r="C70" s="143"/>
      <c r="D70" s="140"/>
      <c r="E70" s="344">
        <v>15000</v>
      </c>
      <c r="F70" s="142" t="s">
        <v>988</v>
      </c>
      <c r="G70" s="140"/>
    </row>
    <row r="71" spans="1:7">
      <c r="A71" s="142">
        <v>69</v>
      </c>
      <c r="B71" s="142" t="s">
        <v>683</v>
      </c>
      <c r="C71" s="143"/>
      <c r="D71" s="140"/>
      <c r="E71" s="344">
        <v>150000</v>
      </c>
      <c r="F71" s="142" t="s">
        <v>988</v>
      </c>
      <c r="G71" s="140"/>
    </row>
    <row r="72" spans="1:7">
      <c r="A72" s="142">
        <v>70</v>
      </c>
      <c r="B72" s="142" t="s">
        <v>687</v>
      </c>
      <c r="C72" s="143"/>
      <c r="D72" s="140"/>
      <c r="E72" s="344">
        <v>150000</v>
      </c>
      <c r="F72" s="142" t="s">
        <v>989</v>
      </c>
      <c r="G72" s="140"/>
    </row>
    <row r="73" spans="1:7">
      <c r="A73" s="142">
        <v>71</v>
      </c>
      <c r="B73" s="142" t="s">
        <v>689</v>
      </c>
      <c r="C73" s="143"/>
      <c r="D73" s="140"/>
      <c r="E73" s="344">
        <v>21000</v>
      </c>
      <c r="F73" s="142" t="s">
        <v>989</v>
      </c>
      <c r="G73" s="140"/>
    </row>
    <row r="74" spans="1:7">
      <c r="A74" s="142">
        <v>72</v>
      </c>
      <c r="B74" s="142" t="s">
        <v>783</v>
      </c>
      <c r="C74" s="143"/>
      <c r="D74" s="140"/>
      <c r="E74" s="344">
        <v>150000</v>
      </c>
      <c r="F74" s="142" t="s">
        <v>989</v>
      </c>
      <c r="G74" s="140"/>
    </row>
    <row r="75" spans="1:7">
      <c r="A75" s="142">
        <v>73</v>
      </c>
      <c r="B75" s="142" t="s">
        <v>704</v>
      </c>
      <c r="C75" s="143"/>
      <c r="D75" s="140"/>
      <c r="E75" s="344">
        <v>21000</v>
      </c>
      <c r="F75" s="142" t="s">
        <v>989</v>
      </c>
      <c r="G75" s="140"/>
    </row>
    <row r="76" spans="1:7" ht="28.5">
      <c r="A76" s="142">
        <v>74</v>
      </c>
      <c r="B76" s="142" t="s">
        <v>1268</v>
      </c>
      <c r="C76" s="143"/>
      <c r="D76" s="140"/>
      <c r="E76" s="344">
        <v>18000</v>
      </c>
      <c r="F76" s="142" t="s">
        <v>1269</v>
      </c>
      <c r="G76" s="140" t="s">
        <v>3612</v>
      </c>
    </row>
    <row r="77" spans="1:7">
      <c r="A77" s="142">
        <v>75</v>
      </c>
      <c r="B77" s="142" t="s">
        <v>711</v>
      </c>
      <c r="C77" s="143"/>
      <c r="D77" s="140"/>
      <c r="E77" s="344">
        <v>50000</v>
      </c>
      <c r="F77" s="142" t="s">
        <v>990</v>
      </c>
      <c r="G77" s="140"/>
    </row>
    <row r="78" spans="1:7">
      <c r="A78" s="142">
        <v>76</v>
      </c>
      <c r="B78" s="142" t="s">
        <v>263</v>
      </c>
      <c r="C78" s="143"/>
      <c r="D78" s="140"/>
      <c r="E78" s="344">
        <v>50000</v>
      </c>
      <c r="F78" s="142" t="s">
        <v>990</v>
      </c>
      <c r="G78" s="140"/>
    </row>
    <row r="79" spans="1:7">
      <c r="A79" s="142">
        <v>77</v>
      </c>
      <c r="B79" s="142" t="s">
        <v>240</v>
      </c>
      <c r="C79" s="143"/>
      <c r="D79" s="140"/>
      <c r="E79" s="344">
        <v>50000</v>
      </c>
      <c r="F79" s="142" t="s">
        <v>990</v>
      </c>
      <c r="G79" s="140"/>
    </row>
    <row r="80" spans="1:7" ht="42.75">
      <c r="A80" s="142">
        <v>78</v>
      </c>
      <c r="B80" s="142" t="s">
        <v>360</v>
      </c>
      <c r="C80" s="143"/>
      <c r="D80" s="140"/>
      <c r="E80" s="344">
        <v>50000</v>
      </c>
      <c r="F80" s="142" t="s">
        <v>990</v>
      </c>
      <c r="G80" s="140" t="s">
        <v>3620</v>
      </c>
    </row>
    <row r="81" spans="1:7">
      <c r="A81" s="142">
        <v>79</v>
      </c>
      <c r="B81" s="142" t="s">
        <v>784</v>
      </c>
      <c r="C81" s="143"/>
      <c r="D81" s="140"/>
      <c r="E81" s="344">
        <v>50000</v>
      </c>
      <c r="F81" s="142" t="s">
        <v>990</v>
      </c>
      <c r="G81" s="140"/>
    </row>
    <row r="82" spans="1:7">
      <c r="A82" s="142">
        <v>80</v>
      </c>
      <c r="B82" s="142" t="s">
        <v>362</v>
      </c>
      <c r="C82" s="143"/>
      <c r="D82" s="140"/>
      <c r="E82" s="344">
        <v>50000</v>
      </c>
      <c r="F82" s="142" t="s">
        <v>990</v>
      </c>
      <c r="G82" s="140"/>
    </row>
    <row r="83" spans="1:7">
      <c r="A83" s="142">
        <v>81</v>
      </c>
      <c r="B83" s="142" t="s">
        <v>362</v>
      </c>
      <c r="C83" s="143"/>
      <c r="D83" s="140"/>
      <c r="E83" s="344">
        <v>50000</v>
      </c>
      <c r="F83" s="142" t="s">
        <v>990</v>
      </c>
      <c r="G83" s="140"/>
    </row>
    <row r="84" spans="1:7">
      <c r="A84" s="142">
        <v>82</v>
      </c>
      <c r="B84" s="142" t="s">
        <v>785</v>
      </c>
      <c r="C84" s="143"/>
      <c r="D84" s="140"/>
      <c r="E84" s="344">
        <v>21000</v>
      </c>
      <c r="F84" s="142" t="s">
        <v>990</v>
      </c>
      <c r="G84" s="140"/>
    </row>
    <row r="85" spans="1:7">
      <c r="A85" s="142">
        <v>83</v>
      </c>
      <c r="B85" s="142" t="s">
        <v>785</v>
      </c>
      <c r="C85" s="143"/>
      <c r="D85" s="140"/>
      <c r="E85" s="344">
        <v>50000</v>
      </c>
      <c r="F85" s="142" t="s">
        <v>990</v>
      </c>
      <c r="G85" s="140"/>
    </row>
    <row r="86" spans="1:7">
      <c r="A86" s="142">
        <v>84</v>
      </c>
      <c r="B86" s="142" t="s">
        <v>265</v>
      </c>
      <c r="C86" s="143"/>
      <c r="D86" s="140"/>
      <c r="E86" s="344">
        <v>50000</v>
      </c>
      <c r="F86" s="142" t="s">
        <v>990</v>
      </c>
      <c r="G86" s="140"/>
    </row>
    <row r="87" spans="1:7">
      <c r="A87" s="142">
        <v>85</v>
      </c>
      <c r="B87" s="142" t="s">
        <v>365</v>
      </c>
      <c r="C87" s="143"/>
      <c r="D87" s="140"/>
      <c r="E87" s="344">
        <v>100000</v>
      </c>
      <c r="F87" s="142" t="s">
        <v>990</v>
      </c>
      <c r="G87" s="140"/>
    </row>
    <row r="88" spans="1:7">
      <c r="A88" s="142">
        <v>86</v>
      </c>
      <c r="B88" s="142" t="s">
        <v>370</v>
      </c>
      <c r="C88" s="143"/>
      <c r="D88" s="140"/>
      <c r="E88" s="344">
        <v>50000</v>
      </c>
      <c r="F88" s="142" t="s">
        <v>990</v>
      </c>
      <c r="G88" s="140"/>
    </row>
    <row r="89" spans="1:7">
      <c r="A89" s="142">
        <v>87</v>
      </c>
      <c r="B89" s="142" t="s">
        <v>267</v>
      </c>
      <c r="C89" s="143"/>
      <c r="D89" s="140"/>
      <c r="E89" s="344">
        <v>50000</v>
      </c>
      <c r="F89" s="142" t="s">
        <v>990</v>
      </c>
      <c r="G89" s="140"/>
    </row>
    <row r="90" spans="1:7">
      <c r="A90" s="142">
        <v>88</v>
      </c>
      <c r="B90" s="142" t="s">
        <v>372</v>
      </c>
      <c r="C90" s="143"/>
      <c r="D90" s="140"/>
      <c r="E90" s="344">
        <v>50000</v>
      </c>
      <c r="F90" s="142" t="s">
        <v>990</v>
      </c>
      <c r="G90" s="140"/>
    </row>
    <row r="91" spans="1:7">
      <c r="A91" s="142">
        <v>89</v>
      </c>
      <c r="B91" s="142" t="s">
        <v>1306</v>
      </c>
      <c r="C91" s="143"/>
      <c r="D91" s="140"/>
      <c r="E91" s="344">
        <v>50000</v>
      </c>
      <c r="F91" s="142" t="s">
        <v>1323</v>
      </c>
      <c r="G91" s="140"/>
    </row>
    <row r="92" spans="1:7">
      <c r="A92" s="142">
        <v>90</v>
      </c>
      <c r="B92" s="142" t="s">
        <v>1307</v>
      </c>
      <c r="C92" s="143"/>
      <c r="D92" s="140"/>
      <c r="E92" s="344">
        <v>50000</v>
      </c>
      <c r="F92" s="142" t="s">
        <v>1323</v>
      </c>
      <c r="G92" s="140"/>
    </row>
    <row r="93" spans="1:7">
      <c r="A93" s="142">
        <v>91</v>
      </c>
      <c r="B93" s="142" t="s">
        <v>1308</v>
      </c>
      <c r="C93" s="143"/>
      <c r="D93" s="140"/>
      <c r="E93" s="344">
        <v>50000</v>
      </c>
      <c r="F93" s="142" t="s">
        <v>1323</v>
      </c>
      <c r="G93" s="140"/>
    </row>
    <row r="94" spans="1:7">
      <c r="A94" s="142">
        <v>92</v>
      </c>
      <c r="B94" s="142" t="s">
        <v>1309</v>
      </c>
      <c r="C94" s="143"/>
      <c r="D94" s="140"/>
      <c r="E94" s="344">
        <v>21000</v>
      </c>
      <c r="F94" s="142" t="s">
        <v>1323</v>
      </c>
      <c r="G94" s="140"/>
    </row>
    <row r="95" spans="1:7">
      <c r="A95" s="142">
        <v>93</v>
      </c>
      <c r="B95" s="142" t="s">
        <v>1310</v>
      </c>
      <c r="C95" s="143"/>
      <c r="D95" s="140"/>
      <c r="E95" s="344">
        <v>50000</v>
      </c>
      <c r="F95" s="142" t="s">
        <v>1323</v>
      </c>
      <c r="G95" s="140"/>
    </row>
    <row r="96" spans="1:7">
      <c r="A96" s="142">
        <v>94</v>
      </c>
      <c r="B96" s="142" t="s">
        <v>1311</v>
      </c>
      <c r="C96" s="143"/>
      <c r="D96" s="140"/>
      <c r="E96" s="344">
        <v>50000</v>
      </c>
      <c r="F96" s="142" t="s">
        <v>1324</v>
      </c>
      <c r="G96" s="140"/>
    </row>
    <row r="97" spans="1:7">
      <c r="A97" s="142">
        <v>95</v>
      </c>
      <c r="B97" s="142" t="s">
        <v>278</v>
      </c>
      <c r="C97" s="143"/>
      <c r="D97" s="140"/>
      <c r="E97" s="344">
        <v>50000</v>
      </c>
      <c r="F97" s="142" t="s">
        <v>1324</v>
      </c>
      <c r="G97" s="140"/>
    </row>
    <row r="98" spans="1:7" s="19" customFormat="1">
      <c r="A98" s="142">
        <v>96</v>
      </c>
      <c r="B98" s="142" t="s">
        <v>1312</v>
      </c>
      <c r="C98" s="143"/>
      <c r="D98" s="140"/>
      <c r="E98" s="344">
        <v>18000</v>
      </c>
      <c r="F98" s="142" t="s">
        <v>1324</v>
      </c>
      <c r="G98" s="140"/>
    </row>
    <row r="99" spans="1:7" s="19" customFormat="1">
      <c r="A99" s="142">
        <v>97</v>
      </c>
      <c r="B99" s="142" t="s">
        <v>1313</v>
      </c>
      <c r="C99" s="143"/>
      <c r="D99" s="140"/>
      <c r="E99" s="344">
        <v>50000</v>
      </c>
      <c r="F99" s="142" t="s">
        <v>1324</v>
      </c>
      <c r="G99" s="140"/>
    </row>
    <row r="100" spans="1:7" s="19" customFormat="1">
      <c r="A100" s="142">
        <v>98</v>
      </c>
      <c r="B100" s="142" t="s">
        <v>1314</v>
      </c>
      <c r="C100" s="143"/>
      <c r="D100" s="140"/>
      <c r="E100" s="344">
        <v>50000</v>
      </c>
      <c r="F100" s="142" t="s">
        <v>1324</v>
      </c>
      <c r="G100" s="140"/>
    </row>
    <row r="101" spans="1:7" s="19" customFormat="1">
      <c r="A101" s="142">
        <v>99</v>
      </c>
      <c r="B101" s="142" t="s">
        <v>1315</v>
      </c>
      <c r="C101" s="143"/>
      <c r="D101" s="140"/>
      <c r="E101" s="344">
        <v>50000</v>
      </c>
      <c r="F101" s="142" t="s">
        <v>1324</v>
      </c>
      <c r="G101" s="140"/>
    </row>
    <row r="102" spans="1:7" s="19" customFormat="1">
      <c r="A102" s="142">
        <v>100</v>
      </c>
      <c r="B102" s="142" t="s">
        <v>1316</v>
      </c>
      <c r="C102" s="143"/>
      <c r="D102" s="140"/>
      <c r="E102" s="344">
        <v>50000</v>
      </c>
      <c r="F102" s="142" t="s">
        <v>1324</v>
      </c>
      <c r="G102" s="140"/>
    </row>
    <row r="103" spans="1:7" s="19" customFormat="1" ht="28.5">
      <c r="A103" s="142">
        <v>101</v>
      </c>
      <c r="B103" s="142" t="s">
        <v>1317</v>
      </c>
      <c r="C103" s="143"/>
      <c r="D103" s="140"/>
      <c r="E103" s="344">
        <v>50000</v>
      </c>
      <c r="F103" s="142" t="s">
        <v>1952</v>
      </c>
      <c r="G103" s="140"/>
    </row>
    <row r="104" spans="1:7" s="19" customFormat="1" ht="28.5">
      <c r="A104" s="142">
        <v>102</v>
      </c>
      <c r="B104" s="142" t="s">
        <v>1317</v>
      </c>
      <c r="C104" s="143"/>
      <c r="D104" s="140"/>
      <c r="E104" s="344">
        <v>50000</v>
      </c>
      <c r="F104" s="142" t="s">
        <v>1951</v>
      </c>
      <c r="G104" s="140" t="s">
        <v>3675</v>
      </c>
    </row>
    <row r="105" spans="1:7" s="19" customFormat="1">
      <c r="A105" s="142">
        <v>103</v>
      </c>
      <c r="B105" s="142" t="s">
        <v>1318</v>
      </c>
      <c r="C105" s="143"/>
      <c r="D105" s="140"/>
      <c r="E105" s="344">
        <v>50000</v>
      </c>
      <c r="F105" s="142" t="s">
        <v>1324</v>
      </c>
      <c r="G105" s="140"/>
    </row>
    <row r="106" spans="1:7" s="19" customFormat="1">
      <c r="A106" s="142">
        <v>104</v>
      </c>
      <c r="B106" s="142" t="s">
        <v>1319</v>
      </c>
      <c r="C106" s="143"/>
      <c r="D106" s="140"/>
      <c r="E106" s="344">
        <v>50000</v>
      </c>
      <c r="F106" s="142" t="s">
        <v>1324</v>
      </c>
      <c r="G106" s="140"/>
    </row>
    <row r="107" spans="1:7" s="19" customFormat="1">
      <c r="A107" s="142">
        <v>105</v>
      </c>
      <c r="B107" s="142" t="s">
        <v>285</v>
      </c>
      <c r="C107" s="143"/>
      <c r="D107" s="140"/>
      <c r="E107" s="344">
        <v>50000</v>
      </c>
      <c r="F107" s="142" t="s">
        <v>1324</v>
      </c>
      <c r="G107" s="140"/>
    </row>
    <row r="108" spans="1:7" s="19" customFormat="1">
      <c r="A108" s="142">
        <v>106</v>
      </c>
      <c r="B108" s="142" t="s">
        <v>413</v>
      </c>
      <c r="C108" s="143"/>
      <c r="D108" s="140"/>
      <c r="E108" s="344">
        <v>18000</v>
      </c>
      <c r="F108" s="142" t="s">
        <v>1324</v>
      </c>
      <c r="G108" s="140"/>
    </row>
    <row r="109" spans="1:7" s="19" customFormat="1">
      <c r="A109" s="142">
        <v>107</v>
      </c>
      <c r="B109" s="142" t="s">
        <v>1320</v>
      </c>
      <c r="C109" s="143"/>
      <c r="D109" s="140"/>
      <c r="E109" s="344">
        <v>50000</v>
      </c>
      <c r="F109" s="142" t="s">
        <v>1324</v>
      </c>
      <c r="G109" s="140"/>
    </row>
    <row r="110" spans="1:7" s="19" customFormat="1">
      <c r="A110" s="142">
        <v>108</v>
      </c>
      <c r="B110" s="142" t="s">
        <v>1321</v>
      </c>
      <c r="C110" s="143"/>
      <c r="D110" s="140"/>
      <c r="E110" s="344">
        <v>50000</v>
      </c>
      <c r="F110" s="142" t="s">
        <v>1324</v>
      </c>
      <c r="G110" s="140"/>
    </row>
    <row r="111" spans="1:7" s="19" customFormat="1">
      <c r="A111" s="142">
        <v>109</v>
      </c>
      <c r="B111" s="142" t="s">
        <v>1322</v>
      </c>
      <c r="C111" s="143"/>
      <c r="D111" s="140"/>
      <c r="E111" s="344">
        <v>50000</v>
      </c>
      <c r="F111" s="142" t="s">
        <v>1324</v>
      </c>
      <c r="G111" s="140"/>
    </row>
    <row r="112" spans="1:7">
      <c r="A112" s="142">
        <v>110</v>
      </c>
      <c r="B112" s="142" t="s">
        <v>1270</v>
      </c>
      <c r="C112" s="143"/>
      <c r="D112" s="140"/>
      <c r="E112" s="344">
        <v>50000</v>
      </c>
      <c r="F112" s="142" t="s">
        <v>1325</v>
      </c>
      <c r="G112" s="140"/>
    </row>
    <row r="113" spans="1:7">
      <c r="A113" s="142">
        <v>111</v>
      </c>
      <c r="B113" s="142" t="s">
        <v>1271</v>
      </c>
      <c r="C113" s="143"/>
      <c r="D113" s="140"/>
      <c r="E113" s="344">
        <v>50000</v>
      </c>
      <c r="F113" s="142" t="s">
        <v>1325</v>
      </c>
      <c r="G113" s="140"/>
    </row>
    <row r="114" spans="1:7">
      <c r="A114" s="142">
        <v>112</v>
      </c>
      <c r="B114" s="142" t="s">
        <v>427</v>
      </c>
      <c r="C114" s="143"/>
      <c r="D114" s="140"/>
      <c r="E114" s="344">
        <v>50000</v>
      </c>
      <c r="F114" s="142" t="s">
        <v>1325</v>
      </c>
      <c r="G114" s="140"/>
    </row>
    <row r="115" spans="1:7" ht="28.5">
      <c r="A115" s="142">
        <v>113</v>
      </c>
      <c r="B115" s="142" t="s">
        <v>428</v>
      </c>
      <c r="C115" s="143"/>
      <c r="D115" s="140"/>
      <c r="E115" s="344">
        <v>18000</v>
      </c>
      <c r="F115" s="142" t="s">
        <v>1954</v>
      </c>
      <c r="G115" s="140" t="s">
        <v>3612</v>
      </c>
    </row>
    <row r="116" spans="1:7">
      <c r="A116" s="142">
        <v>114</v>
      </c>
      <c r="B116" s="142" t="s">
        <v>1272</v>
      </c>
      <c r="C116" s="143"/>
      <c r="D116" s="140"/>
      <c r="E116" s="344">
        <v>50000</v>
      </c>
      <c r="F116" s="142" t="s">
        <v>1325</v>
      </c>
      <c r="G116" s="140"/>
    </row>
    <row r="117" spans="1:7">
      <c r="A117" s="142">
        <v>115</v>
      </c>
      <c r="B117" s="142" t="s">
        <v>1273</v>
      </c>
      <c r="C117" s="143"/>
      <c r="D117" s="140"/>
      <c r="E117" s="344">
        <v>50000</v>
      </c>
      <c r="F117" s="142" t="s">
        <v>1325</v>
      </c>
      <c r="G117" s="140"/>
    </row>
    <row r="118" spans="1:7">
      <c r="A118" s="142">
        <v>116</v>
      </c>
      <c r="B118" s="142" t="s">
        <v>1273</v>
      </c>
      <c r="C118" s="143"/>
      <c r="D118" s="140"/>
      <c r="E118" s="344">
        <v>50000</v>
      </c>
      <c r="F118" s="142" t="s">
        <v>1325</v>
      </c>
      <c r="G118" s="140"/>
    </row>
    <row r="119" spans="1:7">
      <c r="A119" s="142">
        <v>117</v>
      </c>
      <c r="B119" s="142" t="s">
        <v>1274</v>
      </c>
      <c r="C119" s="143"/>
      <c r="D119" s="140"/>
      <c r="E119" s="344">
        <v>50000</v>
      </c>
      <c r="F119" s="142" t="s">
        <v>1325</v>
      </c>
      <c r="G119" s="140"/>
    </row>
    <row r="120" spans="1:7">
      <c r="A120" s="142">
        <v>118</v>
      </c>
      <c r="B120" s="142" t="s">
        <v>1275</v>
      </c>
      <c r="C120" s="143"/>
      <c r="D120" s="140"/>
      <c r="E120" s="344">
        <v>50000</v>
      </c>
      <c r="F120" s="142" t="s">
        <v>1325</v>
      </c>
      <c r="G120" s="140"/>
    </row>
    <row r="121" spans="1:7">
      <c r="A121" s="142">
        <v>119</v>
      </c>
      <c r="B121" s="142" t="s">
        <v>440</v>
      </c>
      <c r="C121" s="143"/>
      <c r="D121" s="140"/>
      <c r="E121" s="344">
        <v>68000</v>
      </c>
      <c r="F121" s="142" t="s">
        <v>1325</v>
      </c>
      <c r="G121" s="140"/>
    </row>
    <row r="122" spans="1:7">
      <c r="A122" s="142">
        <v>120</v>
      </c>
      <c r="B122" s="142" t="s">
        <v>1276</v>
      </c>
      <c r="C122" s="143"/>
      <c r="D122" s="140"/>
      <c r="E122" s="344">
        <v>50000</v>
      </c>
      <c r="F122" s="142" t="s">
        <v>1325</v>
      </c>
      <c r="G122" s="140"/>
    </row>
    <row r="123" spans="1:7" ht="42.75">
      <c r="A123" s="142">
        <v>121</v>
      </c>
      <c r="B123" s="142" t="s">
        <v>2211</v>
      </c>
      <c r="C123" s="143"/>
      <c r="D123" s="140"/>
      <c r="E123" s="344">
        <v>50000</v>
      </c>
      <c r="F123" s="142" t="s">
        <v>2212</v>
      </c>
      <c r="G123" s="140" t="s">
        <v>3621</v>
      </c>
    </row>
    <row r="124" spans="1:7">
      <c r="A124" s="142">
        <v>122</v>
      </c>
      <c r="B124" s="142" t="s">
        <v>1277</v>
      </c>
      <c r="C124" s="143"/>
      <c r="D124" s="140"/>
      <c r="E124" s="344">
        <v>40000</v>
      </c>
      <c r="F124" s="142" t="s">
        <v>1325</v>
      </c>
      <c r="G124" s="140"/>
    </row>
    <row r="125" spans="1:7">
      <c r="A125" s="142">
        <v>123</v>
      </c>
      <c r="B125" s="142" t="s">
        <v>1278</v>
      </c>
      <c r="C125" s="143"/>
      <c r="D125" s="140"/>
      <c r="E125" s="344">
        <v>50000</v>
      </c>
      <c r="F125" s="142" t="s">
        <v>1326</v>
      </c>
      <c r="G125" s="140"/>
    </row>
    <row r="126" spans="1:7" ht="42.75">
      <c r="A126" s="142">
        <v>124</v>
      </c>
      <c r="B126" s="142" t="s">
        <v>2213</v>
      </c>
      <c r="C126" s="143"/>
      <c r="D126" s="140"/>
      <c r="E126" s="344">
        <v>118000</v>
      </c>
      <c r="F126" s="142" t="s">
        <v>2214</v>
      </c>
      <c r="G126" s="140" t="s">
        <v>3622</v>
      </c>
    </row>
    <row r="127" spans="1:7">
      <c r="A127" s="142">
        <v>125</v>
      </c>
      <c r="B127" s="142" t="s">
        <v>1279</v>
      </c>
      <c r="C127" s="143"/>
      <c r="D127" s="140"/>
      <c r="E127" s="344">
        <v>50000</v>
      </c>
      <c r="F127" s="142" t="s">
        <v>1326</v>
      </c>
      <c r="G127" s="140"/>
    </row>
    <row r="128" spans="1:7">
      <c r="A128" s="142">
        <v>126</v>
      </c>
      <c r="B128" s="142" t="s">
        <v>1280</v>
      </c>
      <c r="C128" s="143"/>
      <c r="D128" s="140"/>
      <c r="E128" s="344">
        <v>50000</v>
      </c>
      <c r="F128" s="142" t="s">
        <v>1326</v>
      </c>
      <c r="G128" s="140"/>
    </row>
    <row r="129" spans="1:7">
      <c r="A129" s="142">
        <v>127</v>
      </c>
      <c r="B129" s="142" t="s">
        <v>1280</v>
      </c>
      <c r="C129" s="143"/>
      <c r="D129" s="140"/>
      <c r="E129" s="344">
        <v>50000</v>
      </c>
      <c r="F129" s="142" t="s">
        <v>1326</v>
      </c>
      <c r="G129" s="140"/>
    </row>
    <row r="130" spans="1:7">
      <c r="A130" s="142">
        <v>128</v>
      </c>
      <c r="B130" s="142" t="s">
        <v>1281</v>
      </c>
      <c r="C130" s="143"/>
      <c r="D130" s="140"/>
      <c r="E130" s="344">
        <v>50000</v>
      </c>
      <c r="F130" s="142" t="s">
        <v>1326</v>
      </c>
      <c r="G130" s="140"/>
    </row>
    <row r="131" spans="1:7">
      <c r="A131" s="142">
        <v>129</v>
      </c>
      <c r="B131" s="142" t="s">
        <v>1282</v>
      </c>
      <c r="C131" s="143"/>
      <c r="D131" s="140"/>
      <c r="E131" s="344">
        <v>50000</v>
      </c>
      <c r="F131" s="142" t="s">
        <v>1326</v>
      </c>
      <c r="G131" s="140"/>
    </row>
    <row r="132" spans="1:7">
      <c r="A132" s="142">
        <v>130</v>
      </c>
      <c r="B132" s="142" t="s">
        <v>464</v>
      </c>
      <c r="C132" s="143"/>
      <c r="D132" s="140"/>
      <c r="E132" s="344">
        <v>50000</v>
      </c>
      <c r="F132" s="142" t="s">
        <v>1326</v>
      </c>
      <c r="G132" s="140"/>
    </row>
    <row r="133" spans="1:7">
      <c r="A133" s="142">
        <v>131</v>
      </c>
      <c r="B133" s="142" t="s">
        <v>1283</v>
      </c>
      <c r="C133" s="143"/>
      <c r="D133" s="140"/>
      <c r="E133" s="344">
        <v>18000</v>
      </c>
      <c r="F133" s="142" t="s">
        <v>1326</v>
      </c>
      <c r="G133" s="140"/>
    </row>
    <row r="134" spans="1:7">
      <c r="A134" s="142">
        <v>132</v>
      </c>
      <c r="B134" s="142" t="s">
        <v>1284</v>
      </c>
      <c r="C134" s="143"/>
      <c r="D134" s="140"/>
      <c r="E134" s="344">
        <v>50000</v>
      </c>
      <c r="F134" s="142" t="s">
        <v>1326</v>
      </c>
      <c r="G134" s="140"/>
    </row>
    <row r="135" spans="1:7">
      <c r="A135" s="142">
        <v>133</v>
      </c>
      <c r="B135" s="142" t="s">
        <v>1285</v>
      </c>
      <c r="C135" s="143"/>
      <c r="D135" s="140"/>
      <c r="E135" s="344">
        <v>50000</v>
      </c>
      <c r="F135" s="142" t="s">
        <v>1326</v>
      </c>
      <c r="G135" s="140"/>
    </row>
    <row r="136" spans="1:7" ht="42.75">
      <c r="A136" s="142">
        <v>134</v>
      </c>
      <c r="B136" s="142" t="s">
        <v>2215</v>
      </c>
      <c r="C136" s="143"/>
      <c r="D136" s="140"/>
      <c r="E136" s="344">
        <v>50000</v>
      </c>
      <c r="F136" s="142" t="s">
        <v>2216</v>
      </c>
      <c r="G136" s="140" t="s">
        <v>3623</v>
      </c>
    </row>
    <row r="137" spans="1:7">
      <c r="A137" s="142">
        <v>135</v>
      </c>
      <c r="B137" s="142" t="s">
        <v>1286</v>
      </c>
      <c r="C137" s="143"/>
      <c r="D137" s="140"/>
      <c r="E137" s="344">
        <v>50000</v>
      </c>
      <c r="F137" s="142" t="s">
        <v>1327</v>
      </c>
      <c r="G137" s="140"/>
    </row>
    <row r="138" spans="1:7">
      <c r="A138" s="142">
        <v>136</v>
      </c>
      <c r="B138" s="142" t="s">
        <v>479</v>
      </c>
      <c r="C138" s="143"/>
      <c r="D138" s="140"/>
      <c r="E138" s="344">
        <v>50000</v>
      </c>
      <c r="F138" s="142" t="s">
        <v>1327</v>
      </c>
      <c r="G138" s="140"/>
    </row>
    <row r="139" spans="1:7">
      <c r="A139" s="142">
        <v>137</v>
      </c>
      <c r="B139" s="142" t="s">
        <v>479</v>
      </c>
      <c r="C139" s="143"/>
      <c r="D139" s="140"/>
      <c r="E139" s="344">
        <v>50000</v>
      </c>
      <c r="F139" s="142" t="s">
        <v>1327</v>
      </c>
      <c r="G139" s="140"/>
    </row>
    <row r="140" spans="1:7">
      <c r="A140" s="142">
        <v>138</v>
      </c>
      <c r="B140" s="142" t="s">
        <v>479</v>
      </c>
      <c r="C140" s="143"/>
      <c r="D140" s="140"/>
      <c r="E140" s="344">
        <v>18000</v>
      </c>
      <c r="F140" s="142" t="s">
        <v>1327</v>
      </c>
      <c r="G140" s="140"/>
    </row>
    <row r="141" spans="1:7">
      <c r="A141" s="142">
        <v>139</v>
      </c>
      <c r="B141" s="142" t="s">
        <v>1287</v>
      </c>
      <c r="C141" s="143"/>
      <c r="D141" s="140"/>
      <c r="E141" s="344">
        <v>50000</v>
      </c>
      <c r="F141" s="142" t="s">
        <v>1327</v>
      </c>
      <c r="G141" s="140"/>
    </row>
    <row r="142" spans="1:7">
      <c r="A142" s="142">
        <v>140</v>
      </c>
      <c r="B142" s="142" t="s">
        <v>1288</v>
      </c>
      <c r="C142" s="143"/>
      <c r="D142" s="140"/>
      <c r="E142" s="344">
        <v>50000</v>
      </c>
      <c r="F142" s="142" t="s">
        <v>1327</v>
      </c>
      <c r="G142" s="140"/>
    </row>
    <row r="143" spans="1:7">
      <c r="A143" s="142">
        <v>141</v>
      </c>
      <c r="B143" s="142" t="s">
        <v>793</v>
      </c>
      <c r="C143" s="143"/>
      <c r="D143" s="140"/>
      <c r="E143" s="344">
        <v>50000</v>
      </c>
      <c r="F143" s="142" t="s">
        <v>1327</v>
      </c>
      <c r="G143" s="140"/>
    </row>
    <row r="144" spans="1:7">
      <c r="A144" s="142">
        <v>142</v>
      </c>
      <c r="B144" s="142" t="s">
        <v>1289</v>
      </c>
      <c r="C144" s="143"/>
      <c r="D144" s="140"/>
      <c r="E144" s="344">
        <v>50000</v>
      </c>
      <c r="F144" s="142" t="s">
        <v>1327</v>
      </c>
      <c r="G144" s="140"/>
    </row>
    <row r="145" spans="1:7">
      <c r="A145" s="142">
        <v>143</v>
      </c>
      <c r="B145" s="142" t="s">
        <v>321</v>
      </c>
      <c r="C145" s="143"/>
      <c r="D145" s="140"/>
      <c r="E145" s="344">
        <v>50000</v>
      </c>
      <c r="F145" s="142" t="s">
        <v>1327</v>
      </c>
      <c r="G145" s="140"/>
    </row>
    <row r="146" spans="1:7">
      <c r="A146" s="142">
        <v>144</v>
      </c>
      <c r="B146" s="142" t="s">
        <v>49</v>
      </c>
      <c r="C146" s="143"/>
      <c r="D146" s="140"/>
      <c r="E146" s="344">
        <v>50000</v>
      </c>
      <c r="F146" s="142" t="s">
        <v>1327</v>
      </c>
      <c r="G146" s="140"/>
    </row>
    <row r="147" spans="1:7">
      <c r="A147" s="142">
        <v>145</v>
      </c>
      <c r="B147" s="142" t="s">
        <v>1290</v>
      </c>
      <c r="C147" s="143"/>
      <c r="D147" s="140"/>
      <c r="E147" s="344">
        <v>18000</v>
      </c>
      <c r="F147" s="142" t="s">
        <v>1327</v>
      </c>
      <c r="G147" s="140"/>
    </row>
    <row r="148" spans="1:7">
      <c r="A148" s="142">
        <v>146</v>
      </c>
      <c r="B148" s="142" t="s">
        <v>1291</v>
      </c>
      <c r="C148" s="143"/>
      <c r="D148" s="140"/>
      <c r="E148" s="344">
        <v>50000</v>
      </c>
      <c r="F148" s="142" t="s">
        <v>1327</v>
      </c>
      <c r="G148" s="140"/>
    </row>
    <row r="149" spans="1:7">
      <c r="A149" s="142">
        <v>147</v>
      </c>
      <c r="B149" s="142" t="s">
        <v>1292</v>
      </c>
      <c r="C149" s="143"/>
      <c r="D149" s="140"/>
      <c r="E149" s="344">
        <v>50000</v>
      </c>
      <c r="F149" s="142" t="s">
        <v>1327</v>
      </c>
      <c r="G149" s="140"/>
    </row>
    <row r="150" spans="1:7">
      <c r="A150" s="142">
        <v>148</v>
      </c>
      <c r="B150" s="142" t="s">
        <v>1292</v>
      </c>
      <c r="C150" s="143"/>
      <c r="D150" s="140"/>
      <c r="E150" s="344">
        <v>50000</v>
      </c>
      <c r="F150" s="142" t="s">
        <v>1327</v>
      </c>
      <c r="G150" s="140"/>
    </row>
    <row r="151" spans="1:7">
      <c r="A151" s="142">
        <v>149</v>
      </c>
      <c r="B151" s="142" t="s">
        <v>1293</v>
      </c>
      <c r="C151" s="143"/>
      <c r="D151" s="140"/>
      <c r="E151" s="344">
        <v>50000</v>
      </c>
      <c r="F151" s="142" t="s">
        <v>1328</v>
      </c>
      <c r="G151" s="140"/>
    </row>
    <row r="152" spans="1:7">
      <c r="A152" s="142">
        <v>150</v>
      </c>
      <c r="B152" s="142" t="s">
        <v>54</v>
      </c>
      <c r="C152" s="143"/>
      <c r="D152" s="140"/>
      <c r="E152" s="344">
        <v>50000</v>
      </c>
      <c r="F152" s="142" t="s">
        <v>1328</v>
      </c>
      <c r="G152" s="140"/>
    </row>
    <row r="153" spans="1:7">
      <c r="A153" s="142">
        <v>151</v>
      </c>
      <c r="B153" s="142" t="s">
        <v>12</v>
      </c>
      <c r="C153" s="143"/>
      <c r="D153" s="140"/>
      <c r="E153" s="344">
        <v>50000</v>
      </c>
      <c r="F153" s="142" t="s">
        <v>1328</v>
      </c>
      <c r="G153" s="140"/>
    </row>
    <row r="154" spans="1:7">
      <c r="A154" s="142">
        <v>152</v>
      </c>
      <c r="B154" s="142" t="s">
        <v>1294</v>
      </c>
      <c r="C154" s="143"/>
      <c r="D154" s="140"/>
      <c r="E154" s="344">
        <v>18000</v>
      </c>
      <c r="F154" s="142" t="s">
        <v>1328</v>
      </c>
      <c r="G154" s="140"/>
    </row>
    <row r="155" spans="1:7">
      <c r="A155" s="142">
        <v>153</v>
      </c>
      <c r="B155" s="142" t="s">
        <v>1295</v>
      </c>
      <c r="C155" s="143"/>
      <c r="D155" s="140"/>
      <c r="E155" s="344">
        <v>50000</v>
      </c>
      <c r="F155" s="142" t="s">
        <v>1328</v>
      </c>
      <c r="G155" s="140"/>
    </row>
    <row r="156" spans="1:7">
      <c r="A156" s="142">
        <v>154</v>
      </c>
      <c r="B156" s="142" t="s">
        <v>859</v>
      </c>
      <c r="C156" s="143"/>
      <c r="D156" s="140"/>
      <c r="E156" s="344">
        <v>50000</v>
      </c>
      <c r="F156" s="142" t="s">
        <v>1328</v>
      </c>
      <c r="G156" s="140"/>
    </row>
    <row r="157" spans="1:7">
      <c r="A157" s="142">
        <v>155</v>
      </c>
      <c r="B157" s="142" t="s">
        <v>171</v>
      </c>
      <c r="C157" s="143"/>
      <c r="D157" s="140"/>
      <c r="E157" s="344">
        <v>50000</v>
      </c>
      <c r="F157" s="142" t="s">
        <v>1328</v>
      </c>
      <c r="G157" s="140"/>
    </row>
    <row r="158" spans="1:7">
      <c r="A158" s="142">
        <v>156</v>
      </c>
      <c r="B158" s="142" t="s">
        <v>1296</v>
      </c>
      <c r="C158" s="143"/>
      <c r="D158" s="140"/>
      <c r="E158" s="344">
        <v>50000</v>
      </c>
      <c r="F158" s="142" t="s">
        <v>1328</v>
      </c>
      <c r="G158" s="140"/>
    </row>
    <row r="159" spans="1:7" ht="28.5">
      <c r="A159" s="142">
        <v>157</v>
      </c>
      <c r="B159" s="142" t="s">
        <v>507</v>
      </c>
      <c r="C159" s="143"/>
      <c r="D159" s="140"/>
      <c r="E159" s="344">
        <v>50000</v>
      </c>
      <c r="F159" s="142" t="s">
        <v>2210</v>
      </c>
      <c r="G159" s="140"/>
    </row>
    <row r="160" spans="1:7">
      <c r="A160" s="142">
        <v>158</v>
      </c>
      <c r="B160" s="142" t="s">
        <v>507</v>
      </c>
      <c r="C160" s="143"/>
      <c r="D160" s="140"/>
      <c r="E160" s="344">
        <v>18000</v>
      </c>
      <c r="F160" s="142" t="s">
        <v>2209</v>
      </c>
      <c r="G160" s="140"/>
    </row>
    <row r="161" spans="1:7">
      <c r="A161" s="142">
        <v>159</v>
      </c>
      <c r="B161" s="142" t="s">
        <v>794</v>
      </c>
      <c r="C161" s="143"/>
      <c r="D161" s="140"/>
      <c r="E161" s="344">
        <v>50000</v>
      </c>
      <c r="F161" s="142" t="s">
        <v>1328</v>
      </c>
      <c r="G161" s="140"/>
    </row>
    <row r="162" spans="1:7">
      <c r="A162" s="142">
        <v>160</v>
      </c>
      <c r="B162" s="142" t="s">
        <v>1297</v>
      </c>
      <c r="C162" s="143"/>
      <c r="D162" s="140"/>
      <c r="E162" s="344">
        <v>50000</v>
      </c>
      <c r="F162" s="142" t="s">
        <v>1328</v>
      </c>
      <c r="G162" s="140"/>
    </row>
    <row r="163" spans="1:7" ht="42.75">
      <c r="A163" s="142">
        <v>161</v>
      </c>
      <c r="B163" s="142" t="s">
        <v>1297</v>
      </c>
      <c r="C163" s="143"/>
      <c r="D163" s="140"/>
      <c r="E163" s="344">
        <v>1000000</v>
      </c>
      <c r="F163" s="142" t="s">
        <v>1329</v>
      </c>
      <c r="G163" s="140" t="s">
        <v>8633</v>
      </c>
    </row>
    <row r="164" spans="1:7">
      <c r="A164" s="142">
        <v>162</v>
      </c>
      <c r="B164" s="142" t="s">
        <v>1298</v>
      </c>
      <c r="C164" s="143"/>
      <c r="D164" s="140"/>
      <c r="E164" s="344">
        <v>50000</v>
      </c>
      <c r="F164" s="142" t="s">
        <v>1328</v>
      </c>
      <c r="G164" s="140"/>
    </row>
    <row r="165" spans="1:7">
      <c r="A165" s="142">
        <v>163</v>
      </c>
      <c r="B165" s="142" t="s">
        <v>1299</v>
      </c>
      <c r="C165" s="143"/>
      <c r="D165" s="140"/>
      <c r="E165" s="344">
        <v>50000</v>
      </c>
      <c r="F165" s="142" t="s">
        <v>1328</v>
      </c>
      <c r="G165" s="140"/>
    </row>
    <row r="166" spans="1:7">
      <c r="A166" s="142">
        <v>164</v>
      </c>
      <c r="B166" s="142" t="s">
        <v>1300</v>
      </c>
      <c r="C166" s="143"/>
      <c r="D166" s="140"/>
      <c r="E166" s="344">
        <v>40000</v>
      </c>
      <c r="F166" s="142" t="s">
        <v>1328</v>
      </c>
      <c r="G166" s="140"/>
    </row>
    <row r="167" spans="1:7">
      <c r="A167" s="142">
        <v>165</v>
      </c>
      <c r="B167" s="142" t="s">
        <v>1301</v>
      </c>
      <c r="C167" s="143"/>
      <c r="D167" s="140"/>
      <c r="E167" s="344">
        <v>80000</v>
      </c>
      <c r="F167" s="142" t="s">
        <v>1328</v>
      </c>
      <c r="G167" s="140"/>
    </row>
    <row r="168" spans="1:7">
      <c r="A168" s="142">
        <v>166</v>
      </c>
      <c r="B168" s="142" t="s">
        <v>1302</v>
      </c>
      <c r="C168" s="143"/>
      <c r="D168" s="140"/>
      <c r="E168" s="344">
        <v>50000</v>
      </c>
      <c r="F168" s="142" t="s">
        <v>1328</v>
      </c>
      <c r="G168" s="140"/>
    </row>
    <row r="169" spans="1:7">
      <c r="A169" s="142">
        <v>167</v>
      </c>
      <c r="B169" s="142" t="s">
        <v>1303</v>
      </c>
      <c r="C169" s="143"/>
      <c r="D169" s="140"/>
      <c r="E169" s="344">
        <v>50000</v>
      </c>
      <c r="F169" s="142" t="s">
        <v>1328</v>
      </c>
      <c r="G169" s="140"/>
    </row>
    <row r="170" spans="1:7" ht="42.75">
      <c r="A170" s="142">
        <v>168</v>
      </c>
      <c r="B170" s="142" t="s">
        <v>2217</v>
      </c>
      <c r="C170" s="143"/>
      <c r="D170" s="140"/>
      <c r="E170" s="344">
        <v>50000</v>
      </c>
      <c r="F170" s="142" t="s">
        <v>2218</v>
      </c>
      <c r="G170" s="140" t="s">
        <v>3624</v>
      </c>
    </row>
    <row r="171" spans="1:7">
      <c r="A171" s="142">
        <v>169</v>
      </c>
      <c r="B171" s="142" t="s">
        <v>1304</v>
      </c>
      <c r="C171" s="143"/>
      <c r="D171" s="140"/>
      <c r="E171" s="344">
        <v>40000</v>
      </c>
      <c r="F171" s="142" t="s">
        <v>1328</v>
      </c>
      <c r="G171" s="140"/>
    </row>
    <row r="172" spans="1:7">
      <c r="A172" s="142">
        <v>170</v>
      </c>
      <c r="B172" s="142" t="s">
        <v>1305</v>
      </c>
      <c r="C172" s="143"/>
      <c r="D172" s="140"/>
      <c r="E172" s="344">
        <v>40000</v>
      </c>
      <c r="F172" s="142" t="s">
        <v>1328</v>
      </c>
      <c r="G172" s="140"/>
    </row>
    <row r="173" spans="1:7">
      <c r="A173" s="142">
        <v>171</v>
      </c>
      <c r="B173" s="142" t="s">
        <v>70</v>
      </c>
      <c r="C173" s="143"/>
      <c r="D173" s="140"/>
      <c r="E173" s="344">
        <v>40000</v>
      </c>
      <c r="F173" s="142" t="s">
        <v>1328</v>
      </c>
      <c r="G173" s="140"/>
    </row>
    <row r="174" spans="1:7" ht="28.5">
      <c r="A174" s="142">
        <v>172</v>
      </c>
      <c r="B174" s="142" t="s">
        <v>1950</v>
      </c>
      <c r="C174" s="143"/>
      <c r="D174" s="140"/>
      <c r="E174" s="344">
        <v>20000</v>
      </c>
      <c r="F174" s="142" t="s">
        <v>1955</v>
      </c>
      <c r="G174" s="140" t="s">
        <v>3612</v>
      </c>
    </row>
    <row r="175" spans="1:7">
      <c r="A175" s="142">
        <v>173</v>
      </c>
      <c r="B175" s="142" t="s">
        <v>2986</v>
      </c>
      <c r="C175" s="143"/>
      <c r="D175" s="140"/>
      <c r="E175" s="344">
        <v>1870</v>
      </c>
      <c r="F175" s="142" t="s">
        <v>8634</v>
      </c>
      <c r="G175" s="553" t="s">
        <v>8471</v>
      </c>
    </row>
    <row r="176" spans="1:7">
      <c r="A176" s="142">
        <v>174</v>
      </c>
      <c r="B176" s="142" t="s">
        <v>3273</v>
      </c>
      <c r="C176" s="143"/>
      <c r="D176" s="140"/>
      <c r="E176" s="344">
        <v>1870</v>
      </c>
      <c r="F176" s="142" t="s">
        <v>8635</v>
      </c>
      <c r="G176" s="553"/>
    </row>
    <row r="177" spans="1:7">
      <c r="A177" s="142">
        <v>175</v>
      </c>
      <c r="B177" s="142" t="s">
        <v>3573</v>
      </c>
      <c r="C177" s="143"/>
      <c r="D177" s="140"/>
      <c r="E177" s="344">
        <v>1870</v>
      </c>
      <c r="F177" s="142" t="s">
        <v>8636</v>
      </c>
      <c r="G177" s="553"/>
    </row>
    <row r="178" spans="1:7" ht="28.5">
      <c r="A178" s="142">
        <v>176</v>
      </c>
      <c r="B178" s="142" t="s">
        <v>3879</v>
      </c>
      <c r="C178" s="143"/>
      <c r="D178" s="140"/>
      <c r="E178" s="344">
        <v>449000</v>
      </c>
      <c r="F178" s="142" t="s">
        <v>8637</v>
      </c>
      <c r="G178" s="143" t="s">
        <v>8638</v>
      </c>
    </row>
    <row r="179" spans="1:7" ht="27" customHeight="1">
      <c r="A179" s="582" t="s">
        <v>1938</v>
      </c>
      <c r="B179" s="582"/>
      <c r="C179" s="582"/>
      <c r="D179" s="582"/>
      <c r="E179" s="347">
        <f>SUM(E3:E178)</f>
        <v>10753610</v>
      </c>
      <c r="F179" s="308"/>
      <c r="G179" s="278"/>
    </row>
    <row r="180" spans="1:7" ht="33" customHeight="1">
      <c r="A180" s="577" t="s">
        <v>2195</v>
      </c>
      <c r="B180" s="577"/>
      <c r="C180" s="577"/>
      <c r="D180" s="577"/>
      <c r="E180" s="347">
        <f>E163+E178</f>
        <v>1449000</v>
      </c>
      <c r="F180" s="59"/>
      <c r="G180" s="566" t="s">
        <v>3880</v>
      </c>
    </row>
    <row r="181" spans="1:7" ht="33" customHeight="1">
      <c r="A181" s="577" t="s">
        <v>2196</v>
      </c>
      <c r="B181" s="577"/>
      <c r="C181" s="577"/>
      <c r="D181" s="577"/>
      <c r="E181" s="347">
        <f>E179-E180</f>
        <v>9304610</v>
      </c>
      <c r="F181" s="59"/>
      <c r="G181" s="566"/>
    </row>
    <row r="182" spans="1:7">
      <c r="A182" s="19"/>
      <c r="B182" s="19"/>
      <c r="C182" s="19"/>
      <c r="D182" s="19"/>
      <c r="F182" s="19"/>
      <c r="G182" s="16"/>
    </row>
    <row r="183" spans="1:7">
      <c r="E183" s="346"/>
    </row>
  </sheetData>
  <mergeCells count="5">
    <mergeCell ref="G180:G181"/>
    <mergeCell ref="G175:G177"/>
    <mergeCell ref="A179:D179"/>
    <mergeCell ref="A180:D180"/>
    <mergeCell ref="A181:D181"/>
  </mergeCells>
  <phoneticPr fontId="2" type="noConversion"/>
  <printOptions horizontalCentered="1"/>
  <pageMargins left="0.70866141732283472" right="0.51181102362204722" top="0.55118110236220474" bottom="0.55118110236220474" header="0.31496062992125984" footer="0.31496062992125984"/>
  <pageSetup paperSize="9" scale="88" fitToHeight="9" orientation="portrait"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
  <sheetViews>
    <sheetView zoomScale="90" zoomScaleNormal="90" workbookViewId="0">
      <pane xSplit="3" ySplit="3" topLeftCell="D13" activePane="bottomRight" state="frozen"/>
      <selection activeCell="N172" sqref="N172"/>
      <selection pane="topRight" activeCell="N172" sqref="N172"/>
      <selection pane="bottomLeft" activeCell="N172" sqref="N172"/>
      <selection pane="bottomRight" activeCell="D13" sqref="D13:E13"/>
    </sheetView>
  </sheetViews>
  <sheetFormatPr defaultColWidth="8.875" defaultRowHeight="14.25"/>
  <cols>
    <col min="1" max="1" width="5.5" style="3" customWidth="1"/>
    <col min="2" max="2" width="10.125" style="3" customWidth="1"/>
    <col min="3" max="3" width="11" style="3" bestFit="1" customWidth="1"/>
    <col min="4" max="5" width="15.125" style="3" customWidth="1"/>
    <col min="6" max="6" width="11.25" style="3" customWidth="1"/>
    <col min="7" max="7" width="11.25" style="5" customWidth="1"/>
    <col min="8" max="8" width="11.75" style="3" customWidth="1"/>
    <col min="9" max="9" width="8.875" style="20"/>
    <col min="10" max="10" width="11.625" style="11" customWidth="1"/>
    <col min="11" max="11" width="48" style="11" customWidth="1"/>
    <col min="12" max="12" width="10.875" style="11" customWidth="1"/>
    <col min="13" max="13" width="12.5" style="58" customWidth="1"/>
    <col min="14" max="16384" width="8.875" style="3"/>
  </cols>
  <sheetData>
    <row r="1" spans="1:13" s="295" customFormat="1" ht="19.5">
      <c r="A1" s="293" t="s">
        <v>3956</v>
      </c>
      <c r="G1" s="296"/>
      <c r="I1" s="297"/>
      <c r="J1" s="139"/>
      <c r="K1" s="139"/>
      <c r="L1" s="139"/>
      <c r="M1" s="298"/>
    </row>
    <row r="2" spans="1:13">
      <c r="A2" s="547" t="s">
        <v>0</v>
      </c>
      <c r="B2" s="547" t="s">
        <v>83</v>
      </c>
      <c r="C2" s="547" t="s">
        <v>8224</v>
      </c>
      <c r="D2" s="547" t="s">
        <v>21</v>
      </c>
      <c r="E2" s="547" t="s">
        <v>22</v>
      </c>
      <c r="F2" s="547" t="s">
        <v>2019</v>
      </c>
      <c r="G2" s="548" t="s">
        <v>8639</v>
      </c>
      <c r="H2" s="547" t="s">
        <v>2205</v>
      </c>
      <c r="I2" s="547" t="s">
        <v>41</v>
      </c>
      <c r="J2" s="547" t="s">
        <v>2020</v>
      </c>
      <c r="K2" s="547"/>
      <c r="L2" s="547"/>
      <c r="M2" s="547" t="s">
        <v>3189</v>
      </c>
    </row>
    <row r="3" spans="1:13" ht="42.75">
      <c r="A3" s="547"/>
      <c r="B3" s="547"/>
      <c r="C3" s="547"/>
      <c r="D3" s="547"/>
      <c r="E3" s="547"/>
      <c r="F3" s="547"/>
      <c r="G3" s="548"/>
      <c r="H3" s="547"/>
      <c r="I3" s="547"/>
      <c r="J3" s="147" t="s">
        <v>3600</v>
      </c>
      <c r="K3" s="547" t="s">
        <v>35</v>
      </c>
      <c r="L3" s="547"/>
      <c r="M3" s="547"/>
    </row>
    <row r="4" spans="1:13" s="161" customFormat="1" ht="42.75">
      <c r="A4" s="37">
        <v>1</v>
      </c>
      <c r="B4" s="37" t="s">
        <v>3100</v>
      </c>
      <c r="C4" s="61">
        <v>345000</v>
      </c>
      <c r="D4" s="35" t="s">
        <v>3244</v>
      </c>
      <c r="E4" s="36" t="s">
        <v>3138</v>
      </c>
      <c r="F4" s="37" t="s">
        <v>8640</v>
      </c>
      <c r="G4" s="113">
        <v>450000</v>
      </c>
      <c r="H4" s="211">
        <f>105000/450000/3</f>
        <v>7.7777777777777779E-2</v>
      </c>
      <c r="I4" s="211" t="s">
        <v>3101</v>
      </c>
      <c r="J4" s="37"/>
      <c r="K4" s="141" t="s">
        <v>3263</v>
      </c>
      <c r="L4" s="141" t="s">
        <v>3264</v>
      </c>
      <c r="M4" s="348"/>
    </row>
    <row r="5" spans="1:13" s="161" customFormat="1" ht="242.25">
      <c r="A5" s="37">
        <v>2</v>
      </c>
      <c r="B5" s="37" t="s">
        <v>3262</v>
      </c>
      <c r="C5" s="61">
        <v>300000</v>
      </c>
      <c r="D5" s="35" t="s">
        <v>3245</v>
      </c>
      <c r="E5" s="36" t="s">
        <v>3138</v>
      </c>
      <c r="F5" s="37" t="s">
        <v>8641</v>
      </c>
      <c r="G5" s="113">
        <v>400000</v>
      </c>
      <c r="H5" s="211">
        <f>25000/100000/3</f>
        <v>8.3333333333333329E-2</v>
      </c>
      <c r="I5" s="211" t="s">
        <v>3256</v>
      </c>
      <c r="J5" s="37"/>
      <c r="K5" s="332" t="s">
        <v>8975</v>
      </c>
      <c r="L5" s="141" t="s">
        <v>8642</v>
      </c>
      <c r="M5" s="348"/>
    </row>
    <row r="6" spans="1:13" s="161" customFormat="1" ht="185.25">
      <c r="A6" s="37">
        <v>3</v>
      </c>
      <c r="B6" s="37" t="s">
        <v>3246</v>
      </c>
      <c r="C6" s="61">
        <v>180000</v>
      </c>
      <c r="D6" s="35" t="s">
        <v>3245</v>
      </c>
      <c r="E6" s="36" t="s">
        <v>3138</v>
      </c>
      <c r="F6" s="37" t="s">
        <v>8643</v>
      </c>
      <c r="G6" s="113">
        <v>200000</v>
      </c>
      <c r="H6" s="211">
        <f>10000/100000</f>
        <v>0.1</v>
      </c>
      <c r="I6" s="211" t="s">
        <v>3257</v>
      </c>
      <c r="J6" s="37"/>
      <c r="K6" s="141" t="s">
        <v>9049</v>
      </c>
      <c r="L6" s="141" t="s">
        <v>8644</v>
      </c>
      <c r="M6" s="348"/>
    </row>
    <row r="7" spans="1:13" s="161" customFormat="1" ht="299.25">
      <c r="A7" s="37">
        <v>4</v>
      </c>
      <c r="B7" s="37" t="s">
        <v>3184</v>
      </c>
      <c r="C7" s="61">
        <v>180000</v>
      </c>
      <c r="D7" s="35" t="s">
        <v>3245</v>
      </c>
      <c r="E7" s="36" t="s">
        <v>3138</v>
      </c>
      <c r="F7" s="37" t="s">
        <v>8645</v>
      </c>
      <c r="G7" s="113">
        <v>200000</v>
      </c>
      <c r="H7" s="211">
        <f>10000/100000</f>
        <v>0.1</v>
      </c>
      <c r="I7" s="211" t="s">
        <v>2985</v>
      </c>
      <c r="J7" s="37"/>
      <c r="K7" s="332" t="s">
        <v>3261</v>
      </c>
      <c r="L7" s="141" t="s">
        <v>8646</v>
      </c>
      <c r="M7" s="348"/>
    </row>
    <row r="8" spans="1:13" s="161" customFormat="1" ht="102" customHeight="1">
      <c r="A8" s="37">
        <v>5</v>
      </c>
      <c r="B8" s="37" t="s">
        <v>3277</v>
      </c>
      <c r="C8" s="61">
        <v>0</v>
      </c>
      <c r="D8" s="35" t="s">
        <v>3259</v>
      </c>
      <c r="E8" s="36" t="s">
        <v>3260</v>
      </c>
      <c r="F8" s="37" t="s">
        <v>3260</v>
      </c>
      <c r="G8" s="113">
        <v>500000</v>
      </c>
      <c r="H8" s="211">
        <f>10000/100000</f>
        <v>0.1</v>
      </c>
      <c r="I8" s="211" t="s">
        <v>2985</v>
      </c>
      <c r="J8" s="37"/>
      <c r="K8" s="587" t="s">
        <v>3265</v>
      </c>
      <c r="L8" s="588" t="s">
        <v>8647</v>
      </c>
      <c r="M8" s="141" t="s">
        <v>3572</v>
      </c>
    </row>
    <row r="9" spans="1:13" s="161" customFormat="1" ht="102" customHeight="1">
      <c r="A9" s="37">
        <v>6</v>
      </c>
      <c r="B9" s="37" t="s">
        <v>3185</v>
      </c>
      <c r="C9" s="61">
        <v>90000</v>
      </c>
      <c r="D9" s="35" t="s">
        <v>3245</v>
      </c>
      <c r="E9" s="36" t="s">
        <v>3138</v>
      </c>
      <c r="F9" s="37" t="s">
        <v>8645</v>
      </c>
      <c r="G9" s="113">
        <v>100000</v>
      </c>
      <c r="H9" s="211">
        <f>10000/100000</f>
        <v>0.1</v>
      </c>
      <c r="I9" s="211" t="s">
        <v>2985</v>
      </c>
      <c r="J9" s="37"/>
      <c r="K9" s="587"/>
      <c r="L9" s="588"/>
      <c r="M9" s="183"/>
    </row>
    <row r="10" spans="1:13" s="161" customFormat="1" ht="185.25">
      <c r="A10" s="37">
        <v>7</v>
      </c>
      <c r="B10" s="37" t="s">
        <v>3278</v>
      </c>
      <c r="C10" s="61">
        <v>0</v>
      </c>
      <c r="D10" s="35" t="s">
        <v>3259</v>
      </c>
      <c r="E10" s="36" t="s">
        <v>3260</v>
      </c>
      <c r="F10" s="37" t="s">
        <v>3260</v>
      </c>
      <c r="G10" s="113">
        <v>100000</v>
      </c>
      <c r="H10" s="211">
        <f>9000/100000</f>
        <v>0.09</v>
      </c>
      <c r="I10" s="211" t="s">
        <v>3267</v>
      </c>
      <c r="J10" s="37"/>
      <c r="K10" s="332" t="s">
        <v>3266</v>
      </c>
      <c r="L10" s="37" t="s">
        <v>8648</v>
      </c>
      <c r="M10" s="141" t="s">
        <v>3279</v>
      </c>
    </row>
    <row r="11" spans="1:13" s="161" customFormat="1" ht="97.5" customHeight="1">
      <c r="A11" s="37">
        <v>8</v>
      </c>
      <c r="B11" s="37" t="s">
        <v>3186</v>
      </c>
      <c r="C11" s="61">
        <v>91000</v>
      </c>
      <c r="D11" s="35" t="s">
        <v>3244</v>
      </c>
      <c r="E11" s="36" t="s">
        <v>3138</v>
      </c>
      <c r="F11" s="37" t="s">
        <v>8649</v>
      </c>
      <c r="G11" s="113">
        <v>100000</v>
      </c>
      <c r="H11" s="211">
        <f>9000/100000</f>
        <v>0.09</v>
      </c>
      <c r="I11" s="211" t="s">
        <v>3267</v>
      </c>
      <c r="J11" s="37"/>
      <c r="K11" s="332" t="s">
        <v>3269</v>
      </c>
      <c r="L11" s="141" t="s">
        <v>8650</v>
      </c>
      <c r="M11" s="348"/>
    </row>
    <row r="12" spans="1:13" s="161" customFormat="1" ht="313.5">
      <c r="A12" s="37">
        <v>9</v>
      </c>
      <c r="B12" s="37" t="s">
        <v>3187</v>
      </c>
      <c r="C12" s="61">
        <v>168000</v>
      </c>
      <c r="D12" s="35" t="s">
        <v>3244</v>
      </c>
      <c r="E12" s="36" t="s">
        <v>3138</v>
      </c>
      <c r="F12" s="37" t="s">
        <v>8651</v>
      </c>
      <c r="G12" s="113">
        <v>200000</v>
      </c>
      <c r="H12" s="211">
        <f>8000/50000</f>
        <v>0.16</v>
      </c>
      <c r="I12" s="211" t="s">
        <v>3271</v>
      </c>
      <c r="J12" s="37"/>
      <c r="K12" s="332" t="s">
        <v>3270</v>
      </c>
      <c r="L12" s="141" t="s">
        <v>8652</v>
      </c>
      <c r="M12" s="348"/>
    </row>
    <row r="13" spans="1:13" s="161" customFormat="1" ht="142.5">
      <c r="A13" s="37">
        <v>10</v>
      </c>
      <c r="B13" s="37" t="s">
        <v>3188</v>
      </c>
      <c r="C13" s="61">
        <v>168000</v>
      </c>
      <c r="D13" s="35"/>
      <c r="E13" s="36"/>
      <c r="F13" s="37" t="s">
        <v>8651</v>
      </c>
      <c r="G13" s="113">
        <v>200000</v>
      </c>
      <c r="H13" s="211">
        <f>8000/50000</f>
        <v>0.16</v>
      </c>
      <c r="I13" s="211" t="s">
        <v>3271</v>
      </c>
      <c r="J13" s="37"/>
      <c r="K13" s="332" t="s">
        <v>3272</v>
      </c>
      <c r="L13" s="141" t="s">
        <v>8653</v>
      </c>
      <c r="M13" s="348"/>
    </row>
    <row r="14" spans="1:13" s="161" customFormat="1" ht="26.25" customHeight="1">
      <c r="A14" s="582" t="s">
        <v>1938</v>
      </c>
      <c r="B14" s="582"/>
      <c r="C14" s="306">
        <f>SUM(C4:C13)</f>
        <v>1522000</v>
      </c>
      <c r="D14" s="328"/>
      <c r="E14" s="328"/>
      <c r="F14" s="328"/>
      <c r="G14" s="306">
        <f>SUM(G4:G13)</f>
        <v>2450000</v>
      </c>
      <c r="H14" s="328"/>
      <c r="I14" s="330"/>
      <c r="J14" s="328"/>
      <c r="K14" s="328"/>
      <c r="L14" s="328"/>
      <c r="M14" s="306"/>
    </row>
    <row r="15" spans="1:13" ht="66.75" customHeight="1">
      <c r="A15" s="573" t="s">
        <v>9048</v>
      </c>
      <c r="B15" s="573"/>
      <c r="C15" s="573"/>
      <c r="D15" s="573"/>
      <c r="E15" s="573"/>
      <c r="F15" s="573"/>
      <c r="G15" s="573"/>
      <c r="H15" s="573"/>
      <c r="I15" s="573"/>
      <c r="J15" s="573"/>
      <c r="K15" s="573"/>
      <c r="L15" s="573"/>
      <c r="M15" s="573"/>
    </row>
  </sheetData>
  <mergeCells count="16">
    <mergeCell ref="A15:M15"/>
    <mergeCell ref="A14:B14"/>
    <mergeCell ref="G2:G3"/>
    <mergeCell ref="H2:H3"/>
    <mergeCell ref="I2:I3"/>
    <mergeCell ref="J2:L2"/>
    <mergeCell ref="K3:L3"/>
    <mergeCell ref="F2:F3"/>
    <mergeCell ref="K8:K9"/>
    <mergeCell ref="L8:L9"/>
    <mergeCell ref="M2:M3"/>
    <mergeCell ref="A2:A3"/>
    <mergeCell ref="B2:B3"/>
    <mergeCell ref="C2:C3"/>
    <mergeCell ref="D2:D3"/>
    <mergeCell ref="E2:E3"/>
  </mergeCells>
  <phoneticPr fontId="2" type="noConversion"/>
  <printOptions horizontalCentered="1"/>
  <pageMargins left="0.51181102362204722" right="0.51181102362204722" top="0.55118110236220474" bottom="0.55118110236220474" header="0.31496062992125984" footer="0.31496062992125984"/>
  <pageSetup paperSize="9" scale="74" fitToHeight="0" orientation="landscape"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zoomScale="90" zoomScaleNormal="90" workbookViewId="0">
      <selection activeCell="C3" sqref="C3:D28"/>
    </sheetView>
  </sheetViews>
  <sheetFormatPr defaultColWidth="8.875" defaultRowHeight="14.25"/>
  <cols>
    <col min="1" max="1" width="5.75" style="165" customWidth="1"/>
    <col min="2" max="2" width="11.5" style="159" customWidth="1"/>
    <col min="3" max="4" width="16.875" style="159" customWidth="1"/>
    <col min="5" max="5" width="9.5" style="159" bestFit="1" customWidth="1"/>
    <col min="6" max="6" width="14.75" style="159" customWidth="1"/>
    <col min="7" max="7" width="33.25" style="159" customWidth="1"/>
    <col min="8" max="16384" width="8.875" style="159"/>
  </cols>
  <sheetData>
    <row r="1" spans="1:7" s="338" customFormat="1" ht="19.5">
      <c r="A1" s="337" t="s">
        <v>3957</v>
      </c>
    </row>
    <row r="2" spans="1:7">
      <c r="A2" s="334" t="s">
        <v>0</v>
      </c>
      <c r="B2" s="334" t="s">
        <v>1</v>
      </c>
      <c r="C2" s="334" t="s">
        <v>21</v>
      </c>
      <c r="D2" s="334" t="s">
        <v>22</v>
      </c>
      <c r="E2" s="334" t="s">
        <v>84</v>
      </c>
      <c r="F2" s="334" t="s">
        <v>2</v>
      </c>
      <c r="G2" s="334" t="s">
        <v>1953</v>
      </c>
    </row>
    <row r="3" spans="1:7" ht="28.5">
      <c r="A3" s="37">
        <v>1</v>
      </c>
      <c r="B3" s="37" t="s">
        <v>3258</v>
      </c>
      <c r="C3" s="36"/>
      <c r="D3" s="35"/>
      <c r="E3" s="61">
        <v>20000</v>
      </c>
      <c r="F3" s="37" t="s">
        <v>8654</v>
      </c>
      <c r="G3" s="141"/>
    </row>
    <row r="4" spans="1:7" ht="28.5">
      <c r="A4" s="37">
        <v>2</v>
      </c>
      <c r="B4" s="37" t="s">
        <v>3227</v>
      </c>
      <c r="C4" s="36"/>
      <c r="D4" s="35"/>
      <c r="E4" s="61">
        <v>9000</v>
      </c>
      <c r="F4" s="37" t="s">
        <v>8655</v>
      </c>
      <c r="G4" s="37"/>
    </row>
    <row r="5" spans="1:7" ht="28.5">
      <c r="A5" s="37">
        <v>3</v>
      </c>
      <c r="B5" s="37" t="s">
        <v>3228</v>
      </c>
      <c r="C5" s="36"/>
      <c r="D5" s="35"/>
      <c r="E5" s="61">
        <v>20000</v>
      </c>
      <c r="F5" s="37" t="s">
        <v>8655</v>
      </c>
      <c r="G5" s="37"/>
    </row>
    <row r="6" spans="1:7" ht="28.5">
      <c r="A6" s="37">
        <v>4</v>
      </c>
      <c r="B6" s="37" t="s">
        <v>3247</v>
      </c>
      <c r="C6" s="36"/>
      <c r="D6" s="35"/>
      <c r="E6" s="61">
        <v>20000</v>
      </c>
      <c r="F6" s="37" t="s">
        <v>8656</v>
      </c>
      <c r="G6" s="37"/>
    </row>
    <row r="7" spans="1:7" ht="28.5">
      <c r="A7" s="37">
        <v>5</v>
      </c>
      <c r="B7" s="37" t="s">
        <v>3229</v>
      </c>
      <c r="C7" s="36"/>
      <c r="D7" s="35"/>
      <c r="E7" s="61">
        <v>60000</v>
      </c>
      <c r="F7" s="37" t="s">
        <v>8657</v>
      </c>
      <c r="G7" s="37"/>
    </row>
    <row r="8" spans="1:7" ht="28.5">
      <c r="A8" s="37">
        <v>6</v>
      </c>
      <c r="B8" s="37" t="s">
        <v>3230</v>
      </c>
      <c r="C8" s="36"/>
      <c r="D8" s="35"/>
      <c r="E8" s="61">
        <v>29000</v>
      </c>
      <c r="F8" s="37" t="s">
        <v>8658</v>
      </c>
      <c r="G8" s="37"/>
    </row>
    <row r="9" spans="1:7" ht="28.5">
      <c r="A9" s="37">
        <v>7</v>
      </c>
      <c r="B9" s="37" t="s">
        <v>3231</v>
      </c>
      <c r="C9" s="36"/>
      <c r="D9" s="35"/>
      <c r="E9" s="61">
        <v>9000</v>
      </c>
      <c r="F9" s="37" t="s">
        <v>8658</v>
      </c>
      <c r="G9" s="37"/>
    </row>
    <row r="10" spans="1:7">
      <c r="A10" s="37">
        <v>8</v>
      </c>
      <c r="B10" s="37" t="s">
        <v>3248</v>
      </c>
      <c r="C10" s="36"/>
      <c r="D10" s="35"/>
      <c r="E10" s="61">
        <v>20000</v>
      </c>
      <c r="F10" s="37" t="s">
        <v>3249</v>
      </c>
      <c r="G10" s="37"/>
    </row>
    <row r="11" spans="1:7">
      <c r="A11" s="37">
        <v>9</v>
      </c>
      <c r="B11" s="37" t="s">
        <v>3250</v>
      </c>
      <c r="C11" s="36"/>
      <c r="D11" s="35"/>
      <c r="E11" s="61">
        <v>9000</v>
      </c>
      <c r="F11" s="37" t="s">
        <v>3251</v>
      </c>
      <c r="G11" s="37"/>
    </row>
    <row r="12" spans="1:7" ht="28.5">
      <c r="A12" s="37">
        <v>10</v>
      </c>
      <c r="B12" s="37" t="s">
        <v>3232</v>
      </c>
      <c r="C12" s="36"/>
      <c r="D12" s="35"/>
      <c r="E12" s="61">
        <v>20000</v>
      </c>
      <c r="F12" s="37" t="s">
        <v>3251</v>
      </c>
      <c r="G12" s="141" t="s">
        <v>3599</v>
      </c>
    </row>
    <row r="13" spans="1:7" ht="28.5">
      <c r="A13" s="37">
        <v>11</v>
      </c>
      <c r="B13" s="37" t="s">
        <v>3252</v>
      </c>
      <c r="C13" s="36"/>
      <c r="D13" s="35"/>
      <c r="E13" s="61">
        <v>24000</v>
      </c>
      <c r="F13" s="37" t="s">
        <v>8659</v>
      </c>
      <c r="G13" s="37"/>
    </row>
    <row r="14" spans="1:7" ht="28.5">
      <c r="A14" s="37">
        <v>12</v>
      </c>
      <c r="B14" s="37" t="s">
        <v>3233</v>
      </c>
      <c r="C14" s="36"/>
      <c r="D14" s="35"/>
      <c r="E14" s="61">
        <v>20000</v>
      </c>
      <c r="F14" s="37" t="s">
        <v>8660</v>
      </c>
      <c r="G14" s="37"/>
    </row>
    <row r="15" spans="1:7" ht="28.5">
      <c r="A15" s="37">
        <v>13</v>
      </c>
      <c r="B15" s="37" t="s">
        <v>3234</v>
      </c>
      <c r="C15" s="36"/>
      <c r="D15" s="35"/>
      <c r="E15" s="61">
        <v>20000</v>
      </c>
      <c r="F15" s="37" t="s">
        <v>8661</v>
      </c>
      <c r="G15" s="37"/>
    </row>
    <row r="16" spans="1:7" ht="28.5">
      <c r="A16" s="37">
        <v>14</v>
      </c>
      <c r="B16" s="37" t="s">
        <v>3235</v>
      </c>
      <c r="C16" s="36"/>
      <c r="D16" s="35"/>
      <c r="E16" s="61">
        <v>20000</v>
      </c>
      <c r="F16" s="37" t="s">
        <v>8662</v>
      </c>
      <c r="G16" s="37"/>
    </row>
    <row r="17" spans="1:7" ht="28.5">
      <c r="A17" s="37">
        <v>15</v>
      </c>
      <c r="B17" s="37" t="s">
        <v>3253</v>
      </c>
      <c r="C17" s="36"/>
      <c r="D17" s="35"/>
      <c r="E17" s="61">
        <v>20000</v>
      </c>
      <c r="F17" s="37" t="s">
        <v>8662</v>
      </c>
      <c r="G17" s="37"/>
    </row>
    <row r="18" spans="1:7" ht="28.5">
      <c r="A18" s="37">
        <v>16</v>
      </c>
      <c r="B18" s="37" t="s">
        <v>3236</v>
      </c>
      <c r="C18" s="36"/>
      <c r="D18" s="35"/>
      <c r="E18" s="61">
        <v>20000</v>
      </c>
      <c r="F18" s="37" t="s">
        <v>8663</v>
      </c>
      <c r="G18" s="37"/>
    </row>
    <row r="19" spans="1:7" ht="28.5">
      <c r="A19" s="37">
        <v>17</v>
      </c>
      <c r="B19" s="37" t="s">
        <v>3237</v>
      </c>
      <c r="C19" s="36"/>
      <c r="D19" s="35"/>
      <c r="E19" s="61">
        <v>20000</v>
      </c>
      <c r="F19" s="37" t="s">
        <v>8664</v>
      </c>
      <c r="G19" s="37"/>
    </row>
    <row r="20" spans="1:7" ht="28.5">
      <c r="A20" s="37">
        <v>18</v>
      </c>
      <c r="B20" s="37" t="s">
        <v>3238</v>
      </c>
      <c r="C20" s="36"/>
      <c r="D20" s="35"/>
      <c r="E20" s="61">
        <v>20000</v>
      </c>
      <c r="F20" s="37" t="s">
        <v>8665</v>
      </c>
      <c r="G20" s="37"/>
    </row>
    <row r="21" spans="1:7" ht="28.5">
      <c r="A21" s="37">
        <v>19</v>
      </c>
      <c r="B21" s="37" t="s">
        <v>3239</v>
      </c>
      <c r="C21" s="36"/>
      <c r="D21" s="35"/>
      <c r="E21" s="61">
        <v>10000</v>
      </c>
      <c r="F21" s="37" t="s">
        <v>8666</v>
      </c>
      <c r="G21" s="37"/>
    </row>
    <row r="22" spans="1:7" ht="28.5">
      <c r="A22" s="37">
        <v>20</v>
      </c>
      <c r="B22" s="37" t="s">
        <v>3254</v>
      </c>
      <c r="C22" s="36"/>
      <c r="D22" s="35"/>
      <c r="E22" s="61">
        <v>20000</v>
      </c>
      <c r="F22" s="37" t="s">
        <v>8667</v>
      </c>
      <c r="G22" s="37"/>
    </row>
    <row r="23" spans="1:7" ht="28.5">
      <c r="A23" s="37">
        <v>21</v>
      </c>
      <c r="B23" s="37" t="s">
        <v>3240</v>
      </c>
      <c r="C23" s="36"/>
      <c r="D23" s="35"/>
      <c r="E23" s="61">
        <v>2000</v>
      </c>
      <c r="F23" s="37" t="s">
        <v>8668</v>
      </c>
      <c r="G23" s="37"/>
    </row>
    <row r="24" spans="1:7" ht="28.5">
      <c r="A24" s="37">
        <v>22</v>
      </c>
      <c r="B24" s="37" t="s">
        <v>3241</v>
      </c>
      <c r="C24" s="36"/>
      <c r="D24" s="35"/>
      <c r="E24" s="61">
        <v>2000</v>
      </c>
      <c r="F24" s="37" t="s">
        <v>8669</v>
      </c>
      <c r="G24" s="141" t="s">
        <v>3599</v>
      </c>
    </row>
    <row r="25" spans="1:7" ht="28.5">
      <c r="A25" s="37">
        <v>23</v>
      </c>
      <c r="B25" s="37" t="s">
        <v>3242</v>
      </c>
      <c r="C25" s="36"/>
      <c r="D25" s="35"/>
      <c r="E25" s="61">
        <v>10000</v>
      </c>
      <c r="F25" s="37" t="s">
        <v>8670</v>
      </c>
      <c r="G25" s="141" t="s">
        <v>3599</v>
      </c>
    </row>
    <row r="26" spans="1:7" ht="123" customHeight="1">
      <c r="A26" s="37">
        <v>24</v>
      </c>
      <c r="B26" s="37" t="s">
        <v>3243</v>
      </c>
      <c r="C26" s="36"/>
      <c r="D26" s="35"/>
      <c r="E26" s="61">
        <v>10000</v>
      </c>
      <c r="F26" s="37" t="s">
        <v>8671</v>
      </c>
      <c r="G26" s="141" t="s">
        <v>8672</v>
      </c>
    </row>
    <row r="27" spans="1:7" ht="110.25" customHeight="1">
      <c r="A27" s="37">
        <v>25</v>
      </c>
      <c r="B27" s="37" t="s">
        <v>3190</v>
      </c>
      <c r="C27" s="37"/>
      <c r="D27" s="37"/>
      <c r="E27" s="61">
        <v>450000</v>
      </c>
      <c r="F27" s="37" t="s">
        <v>8647</v>
      </c>
      <c r="G27" s="141" t="s">
        <v>3919</v>
      </c>
    </row>
    <row r="28" spans="1:7" ht="94.5" customHeight="1">
      <c r="A28" s="37">
        <v>26</v>
      </c>
      <c r="B28" s="37" t="s">
        <v>3268</v>
      </c>
      <c r="C28" s="37"/>
      <c r="D28" s="37"/>
      <c r="E28" s="61">
        <v>100000</v>
      </c>
      <c r="F28" s="37" t="s">
        <v>8648</v>
      </c>
      <c r="G28" s="141" t="s">
        <v>3920</v>
      </c>
    </row>
    <row r="29" spans="1:7" ht="27" customHeight="1">
      <c r="A29" s="582" t="s">
        <v>1938</v>
      </c>
      <c r="B29" s="582"/>
      <c r="C29" s="582"/>
      <c r="D29" s="582"/>
      <c r="E29" s="306">
        <f>SUM(E3:E28)</f>
        <v>984000</v>
      </c>
      <c r="F29" s="328"/>
      <c r="G29" s="335"/>
    </row>
    <row r="30" spans="1:7" ht="99.75">
      <c r="A30" s="577" t="s">
        <v>2195</v>
      </c>
      <c r="B30" s="577"/>
      <c r="C30" s="577"/>
      <c r="D30" s="577"/>
      <c r="E30" s="336">
        <f>E27</f>
        <v>450000</v>
      </c>
      <c r="F30" s="212"/>
      <c r="G30" s="36" t="s">
        <v>8673</v>
      </c>
    </row>
    <row r="31" spans="1:7" ht="27" customHeight="1">
      <c r="A31" s="577" t="s">
        <v>2196</v>
      </c>
      <c r="B31" s="577"/>
      <c r="C31" s="577"/>
      <c r="D31" s="577"/>
      <c r="E31" s="336">
        <f>E29-E30</f>
        <v>534000</v>
      </c>
      <c r="F31" s="212"/>
      <c r="G31" s="36"/>
    </row>
  </sheetData>
  <mergeCells count="3">
    <mergeCell ref="A29:D29"/>
    <mergeCell ref="A30:D30"/>
    <mergeCell ref="A31:D31"/>
  </mergeCells>
  <phoneticPr fontId="2" type="noConversion"/>
  <printOptions horizontalCentered="1"/>
  <pageMargins left="0.70866141732283472" right="0.51181102362204722" top="0.55118110236220474" bottom="0.55118110236220474" header="0.31496062992125984" footer="0.31496062992125984"/>
  <pageSetup paperSize="9" scale="82" fitToHeight="6" orientation="portrait"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3"/>
  <sheetViews>
    <sheetView zoomScale="90" zoomScaleNormal="90" workbookViewId="0">
      <selection activeCell="D4" sqref="D4:E21"/>
    </sheetView>
  </sheetViews>
  <sheetFormatPr defaultColWidth="8.875" defaultRowHeight="14.25"/>
  <cols>
    <col min="1" max="1" width="5.5" style="19" customWidth="1"/>
    <col min="2" max="2" width="8.875" style="19"/>
    <col min="3" max="3" width="11.875" style="19" customWidth="1"/>
    <col min="4" max="4" width="17.875" style="19" customWidth="1"/>
    <col min="5" max="5" width="17.125" style="19" customWidth="1"/>
    <col min="6" max="6" width="10.5" style="19" customWidth="1"/>
    <col min="7" max="7" width="11.25" style="205" bestFit="1" customWidth="1"/>
    <col min="8" max="9" width="9" style="19" customWidth="1"/>
    <col min="10" max="10" width="13.5" style="19" customWidth="1"/>
    <col min="11" max="11" width="30.625" style="19" customWidth="1"/>
    <col min="12" max="12" width="12.5" style="16" customWidth="1"/>
    <col min="13" max="13" width="22" style="16" customWidth="1"/>
    <col min="14" max="16384" width="8.875" style="19"/>
  </cols>
  <sheetData>
    <row r="1" spans="1:13" s="22" customFormat="1" ht="19.5">
      <c r="A1" s="268" t="s">
        <v>3958</v>
      </c>
      <c r="G1" s="349"/>
      <c r="L1" s="270"/>
      <c r="M1" s="270"/>
    </row>
    <row r="2" spans="1:13" s="3" customFormat="1">
      <c r="A2" s="547" t="s">
        <v>0</v>
      </c>
      <c r="B2" s="547" t="s">
        <v>83</v>
      </c>
      <c r="C2" s="547" t="s">
        <v>8674</v>
      </c>
      <c r="D2" s="547" t="s">
        <v>21</v>
      </c>
      <c r="E2" s="547" t="s">
        <v>22</v>
      </c>
      <c r="F2" s="547" t="s">
        <v>2019</v>
      </c>
      <c r="G2" s="548" t="s">
        <v>8675</v>
      </c>
      <c r="H2" s="547" t="s">
        <v>40</v>
      </c>
      <c r="I2" s="547" t="s">
        <v>41</v>
      </c>
      <c r="J2" s="547" t="s">
        <v>2020</v>
      </c>
      <c r="K2" s="547"/>
      <c r="L2" s="547"/>
      <c r="M2" s="547" t="s">
        <v>2026</v>
      </c>
    </row>
    <row r="3" spans="1:13" s="3" customFormat="1">
      <c r="A3" s="547"/>
      <c r="B3" s="547"/>
      <c r="C3" s="547"/>
      <c r="D3" s="547"/>
      <c r="E3" s="547"/>
      <c r="F3" s="547"/>
      <c r="G3" s="548"/>
      <c r="H3" s="547"/>
      <c r="I3" s="547"/>
      <c r="J3" s="147" t="s">
        <v>3291</v>
      </c>
      <c r="K3" s="547" t="s">
        <v>35</v>
      </c>
      <c r="L3" s="547"/>
      <c r="M3" s="547"/>
    </row>
    <row r="4" spans="1:13">
      <c r="A4" s="142">
        <v>1</v>
      </c>
      <c r="B4" s="142" t="s">
        <v>826</v>
      </c>
      <c r="C4" s="192">
        <v>500000</v>
      </c>
      <c r="D4" s="143"/>
      <c r="E4" s="30"/>
      <c r="F4" s="142" t="s">
        <v>1100</v>
      </c>
      <c r="G4" s="185"/>
      <c r="H4" s="142" t="s">
        <v>2222</v>
      </c>
      <c r="I4" s="142"/>
      <c r="J4" s="142"/>
      <c r="K4" s="142"/>
      <c r="L4" s="140"/>
      <c r="M4" s="140"/>
    </row>
    <row r="5" spans="1:13" ht="57">
      <c r="A5" s="142">
        <v>2</v>
      </c>
      <c r="B5" s="142" t="s">
        <v>827</v>
      </c>
      <c r="C5" s="192">
        <v>600000</v>
      </c>
      <c r="D5" s="143"/>
      <c r="E5" s="30"/>
      <c r="F5" s="142" t="s">
        <v>1101</v>
      </c>
      <c r="G5" s="185">
        <v>600000</v>
      </c>
      <c r="H5" s="146">
        <f>12000/600000</f>
        <v>0.02</v>
      </c>
      <c r="I5" s="174" t="s">
        <v>1120</v>
      </c>
      <c r="J5" s="142" t="s">
        <v>1116</v>
      </c>
      <c r="K5" s="142"/>
      <c r="L5" s="140"/>
      <c r="M5" s="140"/>
    </row>
    <row r="6" spans="1:13" ht="57">
      <c r="A6" s="142">
        <v>3</v>
      </c>
      <c r="B6" s="142" t="s">
        <v>828</v>
      </c>
      <c r="C6" s="192">
        <v>1000000</v>
      </c>
      <c r="D6" s="143"/>
      <c r="E6" s="30"/>
      <c r="F6" s="142" t="s">
        <v>1102</v>
      </c>
      <c r="G6" s="185">
        <v>1000000</v>
      </c>
      <c r="H6" s="174">
        <f>20000/
1000000</f>
        <v>0.02</v>
      </c>
      <c r="I6" s="174" t="s">
        <v>1096</v>
      </c>
      <c r="J6" s="142" t="s">
        <v>1117</v>
      </c>
      <c r="K6" s="142"/>
      <c r="L6" s="140"/>
      <c r="M6" s="140"/>
    </row>
    <row r="7" spans="1:13">
      <c r="A7" s="142">
        <v>4</v>
      </c>
      <c r="B7" s="142" t="s">
        <v>829</v>
      </c>
      <c r="C7" s="192">
        <v>300000</v>
      </c>
      <c r="D7" s="143"/>
      <c r="E7" s="30"/>
      <c r="F7" s="142" t="s">
        <v>1103</v>
      </c>
      <c r="G7" s="185"/>
      <c r="H7" s="142" t="s">
        <v>2222</v>
      </c>
      <c r="I7" s="142"/>
      <c r="J7" s="142"/>
      <c r="K7" s="142"/>
      <c r="L7" s="140"/>
      <c r="M7" s="140"/>
    </row>
    <row r="8" spans="1:13">
      <c r="A8" s="142">
        <v>5</v>
      </c>
      <c r="B8" s="142" t="s">
        <v>830</v>
      </c>
      <c r="C8" s="192">
        <v>185000</v>
      </c>
      <c r="D8" s="143"/>
      <c r="E8" s="30"/>
      <c r="F8" s="142" t="s">
        <v>1104</v>
      </c>
      <c r="G8" s="185"/>
      <c r="H8" s="142" t="s">
        <v>2222</v>
      </c>
      <c r="I8" s="142"/>
      <c r="J8" s="142"/>
      <c r="K8" s="142"/>
      <c r="L8" s="140"/>
      <c r="M8" s="140"/>
    </row>
    <row r="9" spans="1:13">
      <c r="A9" s="142">
        <v>6</v>
      </c>
      <c r="B9" s="142" t="s">
        <v>831</v>
      </c>
      <c r="C9" s="192">
        <v>350000</v>
      </c>
      <c r="D9" s="143"/>
      <c r="E9" s="30"/>
      <c r="F9" s="142" t="s">
        <v>1105</v>
      </c>
      <c r="G9" s="185"/>
      <c r="H9" s="142" t="s">
        <v>2222</v>
      </c>
      <c r="I9" s="142"/>
      <c r="J9" s="142"/>
      <c r="K9" s="142"/>
      <c r="L9" s="140"/>
      <c r="M9" s="140"/>
    </row>
    <row r="10" spans="1:13" ht="28.5">
      <c r="A10" s="142">
        <v>7</v>
      </c>
      <c r="B10" s="142" t="s">
        <v>792</v>
      </c>
      <c r="C10" s="192">
        <v>600000</v>
      </c>
      <c r="D10" s="143"/>
      <c r="E10" s="30"/>
      <c r="F10" s="142" t="s">
        <v>1106</v>
      </c>
      <c r="G10" s="185">
        <v>600000</v>
      </c>
      <c r="H10" s="142" t="s">
        <v>2222</v>
      </c>
      <c r="I10" s="142"/>
      <c r="J10" s="142" t="s">
        <v>1118</v>
      </c>
      <c r="K10" s="142"/>
      <c r="L10" s="140"/>
      <c r="M10" s="140"/>
    </row>
    <row r="11" spans="1:13">
      <c r="A11" s="142">
        <v>8</v>
      </c>
      <c r="B11" s="142" t="s">
        <v>832</v>
      </c>
      <c r="C11" s="192">
        <v>500000</v>
      </c>
      <c r="D11" s="143"/>
      <c r="E11" s="30"/>
      <c r="F11" s="142" t="s">
        <v>1107</v>
      </c>
      <c r="G11" s="549">
        <v>1000000</v>
      </c>
      <c r="H11" s="556" t="s">
        <v>2222</v>
      </c>
      <c r="I11" s="556"/>
      <c r="J11" s="556" t="s">
        <v>1119</v>
      </c>
      <c r="K11" s="556"/>
      <c r="L11" s="556"/>
      <c r="M11" s="140"/>
    </row>
    <row r="12" spans="1:13">
      <c r="A12" s="142">
        <v>9</v>
      </c>
      <c r="B12" s="142" t="s">
        <v>768</v>
      </c>
      <c r="C12" s="192">
        <v>500000</v>
      </c>
      <c r="D12" s="143"/>
      <c r="E12" s="30"/>
      <c r="F12" s="142" t="s">
        <v>1108</v>
      </c>
      <c r="G12" s="549"/>
      <c r="H12" s="556"/>
      <c r="I12" s="556"/>
      <c r="J12" s="556"/>
      <c r="K12" s="556"/>
      <c r="L12" s="556"/>
      <c r="M12" s="140"/>
    </row>
    <row r="13" spans="1:13">
      <c r="A13" s="142">
        <v>10</v>
      </c>
      <c r="B13" s="142" t="s">
        <v>833</v>
      </c>
      <c r="C13" s="192">
        <v>190000</v>
      </c>
      <c r="D13" s="143"/>
      <c r="E13" s="30"/>
      <c r="F13" s="142" t="s">
        <v>1109</v>
      </c>
      <c r="G13" s="185"/>
      <c r="H13" s="142" t="s">
        <v>2222</v>
      </c>
      <c r="I13" s="142"/>
      <c r="J13" s="142"/>
      <c r="K13" s="142"/>
      <c r="L13" s="140"/>
      <c r="M13" s="140"/>
    </row>
    <row r="14" spans="1:13" ht="57">
      <c r="A14" s="142">
        <v>11</v>
      </c>
      <c r="B14" s="142" t="s">
        <v>834</v>
      </c>
      <c r="C14" s="192">
        <v>160550</v>
      </c>
      <c r="D14" s="143"/>
      <c r="E14" s="30"/>
      <c r="F14" s="142" t="s">
        <v>1110</v>
      </c>
      <c r="G14" s="185">
        <v>250000</v>
      </c>
      <c r="H14" s="146">
        <f>3500/50000</f>
        <v>7.0000000000000007E-2</v>
      </c>
      <c r="I14" s="174" t="s">
        <v>2190</v>
      </c>
      <c r="J14" s="142"/>
      <c r="K14" s="140" t="s">
        <v>8973</v>
      </c>
      <c r="L14" s="140"/>
      <c r="M14" s="140"/>
    </row>
    <row r="15" spans="1:13" ht="90.75" customHeight="1">
      <c r="A15" s="142">
        <v>12</v>
      </c>
      <c r="B15" s="142" t="s">
        <v>1957</v>
      </c>
      <c r="C15" s="192">
        <v>190000</v>
      </c>
      <c r="D15" s="140"/>
      <c r="E15" s="30"/>
      <c r="F15" s="142" t="s">
        <v>1958</v>
      </c>
      <c r="G15" s="185"/>
      <c r="H15" s="142" t="s">
        <v>2222</v>
      </c>
      <c r="I15" s="142"/>
      <c r="J15" s="142"/>
      <c r="K15" s="142"/>
      <c r="L15" s="140"/>
      <c r="M15" s="140" t="s">
        <v>3639</v>
      </c>
    </row>
    <row r="16" spans="1:13">
      <c r="A16" s="142">
        <v>13</v>
      </c>
      <c r="B16" s="142" t="s">
        <v>805</v>
      </c>
      <c r="C16" s="192">
        <v>95000</v>
      </c>
      <c r="D16" s="143"/>
      <c r="E16" s="30"/>
      <c r="F16" s="142" t="s">
        <v>1111</v>
      </c>
      <c r="G16" s="185"/>
      <c r="H16" s="142" t="s">
        <v>2222</v>
      </c>
      <c r="I16" s="142"/>
      <c r="J16" s="142"/>
      <c r="K16" s="142"/>
      <c r="L16" s="140"/>
      <c r="M16" s="140"/>
    </row>
    <row r="17" spans="1:13">
      <c r="A17" s="142">
        <v>14</v>
      </c>
      <c r="B17" s="142" t="s">
        <v>663</v>
      </c>
      <c r="C17" s="192">
        <v>94000</v>
      </c>
      <c r="D17" s="143"/>
      <c r="E17" s="30"/>
      <c r="F17" s="142" t="s">
        <v>1112</v>
      </c>
      <c r="G17" s="185"/>
      <c r="H17" s="142" t="s">
        <v>2222</v>
      </c>
      <c r="I17" s="142"/>
      <c r="J17" s="142"/>
      <c r="K17" s="142"/>
      <c r="L17" s="140"/>
      <c r="M17" s="140"/>
    </row>
    <row r="18" spans="1:13">
      <c r="A18" s="142">
        <v>15</v>
      </c>
      <c r="B18" s="142" t="s">
        <v>688</v>
      </c>
      <c r="C18" s="192">
        <v>96000</v>
      </c>
      <c r="D18" s="143"/>
      <c r="E18" s="30"/>
      <c r="F18" s="142" t="s">
        <v>1113</v>
      </c>
      <c r="G18" s="185"/>
      <c r="H18" s="142" t="s">
        <v>2222</v>
      </c>
      <c r="I18" s="142"/>
      <c r="J18" s="142"/>
      <c r="K18" s="142"/>
      <c r="L18" s="140"/>
      <c r="M18" s="140"/>
    </row>
    <row r="19" spans="1:13" ht="85.5">
      <c r="A19" s="142">
        <v>16</v>
      </c>
      <c r="B19" s="142" t="s">
        <v>1959</v>
      </c>
      <c r="C19" s="192">
        <v>141000</v>
      </c>
      <c r="D19" s="143"/>
      <c r="E19" s="30"/>
      <c r="F19" s="142" t="s">
        <v>1960</v>
      </c>
      <c r="G19" s="185"/>
      <c r="H19" s="142" t="s">
        <v>2222</v>
      </c>
      <c r="I19" s="142"/>
      <c r="J19" s="142"/>
      <c r="K19" s="142"/>
      <c r="L19" s="140"/>
      <c r="M19" s="140" t="s">
        <v>3650</v>
      </c>
    </row>
    <row r="20" spans="1:13">
      <c r="A20" s="142">
        <v>17</v>
      </c>
      <c r="B20" s="142" t="s">
        <v>389</v>
      </c>
      <c r="C20" s="192">
        <v>288000</v>
      </c>
      <c r="D20" s="143"/>
      <c r="E20" s="143"/>
      <c r="F20" s="142" t="s">
        <v>1114</v>
      </c>
      <c r="G20" s="185"/>
      <c r="H20" s="142" t="s">
        <v>2222</v>
      </c>
      <c r="I20" s="142"/>
      <c r="J20" s="142"/>
      <c r="K20" s="142"/>
      <c r="L20" s="140"/>
      <c r="M20" s="140"/>
    </row>
    <row r="21" spans="1:13" ht="262.5" customHeight="1">
      <c r="A21" s="142">
        <v>18</v>
      </c>
      <c r="B21" s="142" t="s">
        <v>413</v>
      </c>
      <c r="C21" s="192">
        <v>184000</v>
      </c>
      <c r="D21" s="143"/>
      <c r="E21" s="143"/>
      <c r="F21" s="142" t="s">
        <v>1115</v>
      </c>
      <c r="G21" s="192">
        <v>200000</v>
      </c>
      <c r="H21" s="146">
        <f>8000/100000/2</f>
        <v>0.04</v>
      </c>
      <c r="I21" s="174" t="s">
        <v>1894</v>
      </c>
      <c r="J21" s="142"/>
      <c r="K21" s="239" t="s">
        <v>8974</v>
      </c>
      <c r="L21" s="140" t="s">
        <v>1893</v>
      </c>
      <c r="M21" s="140"/>
    </row>
    <row r="22" spans="1:13" ht="26.25" customHeight="1">
      <c r="A22" s="554" t="s">
        <v>2025</v>
      </c>
      <c r="B22" s="554"/>
      <c r="C22" s="234">
        <f>SUM(C4:C21)</f>
        <v>5973550</v>
      </c>
      <c r="D22" s="236"/>
      <c r="E22" s="236"/>
      <c r="F22" s="236"/>
      <c r="G22" s="236"/>
      <c r="H22" s="236"/>
      <c r="I22" s="236"/>
      <c r="J22" s="236"/>
      <c r="K22" s="34"/>
      <c r="L22" s="145"/>
      <c r="M22" s="145"/>
    </row>
    <row r="23" spans="1:13" ht="72" customHeight="1">
      <c r="A23" s="553" t="s">
        <v>9050</v>
      </c>
      <c r="B23" s="557"/>
      <c r="C23" s="557"/>
      <c r="D23" s="557"/>
      <c r="E23" s="557"/>
      <c r="F23" s="557"/>
      <c r="G23" s="557"/>
      <c r="H23" s="557"/>
      <c r="I23" s="557"/>
      <c r="J23" s="557"/>
      <c r="K23" s="557"/>
      <c r="L23" s="557"/>
      <c r="M23" s="557"/>
    </row>
  </sheetData>
  <mergeCells count="20">
    <mergeCell ref="A23:M23"/>
    <mergeCell ref="A22:B22"/>
    <mergeCell ref="J11:J12"/>
    <mergeCell ref="G11:G12"/>
    <mergeCell ref="H11:H12"/>
    <mergeCell ref="I11:I12"/>
    <mergeCell ref="K11:K12"/>
    <mergeCell ref="L11:L12"/>
    <mergeCell ref="A2:A3"/>
    <mergeCell ref="B2:B3"/>
    <mergeCell ref="C2:C3"/>
    <mergeCell ref="D2:D3"/>
    <mergeCell ref="E2:E3"/>
    <mergeCell ref="M2:M3"/>
    <mergeCell ref="K3:L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75" fitToHeight="0" orientation="landscape"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7"/>
  <sheetViews>
    <sheetView zoomScale="90" zoomScaleNormal="90" workbookViewId="0">
      <selection activeCell="C3" sqref="C3:D173"/>
    </sheetView>
  </sheetViews>
  <sheetFormatPr defaultColWidth="8.875" defaultRowHeight="14.25"/>
  <cols>
    <col min="1" max="1" width="6" style="3" customWidth="1"/>
    <col min="2" max="2" width="12.125" style="3" customWidth="1"/>
    <col min="3" max="4" width="16.125" style="3" customWidth="1"/>
    <col min="5" max="5" width="13.125" style="3" customWidth="1"/>
    <col min="6" max="6" width="12.75" style="3" customWidth="1"/>
    <col min="7" max="7" width="30.75" style="20" customWidth="1"/>
    <col min="8" max="16384" width="8.875" style="3"/>
  </cols>
  <sheetData>
    <row r="1" spans="1:7" s="2" customFormat="1" ht="19.5">
      <c r="A1" s="1" t="s">
        <v>3921</v>
      </c>
      <c r="G1" s="47"/>
    </row>
    <row r="2" spans="1:7">
      <c r="A2" s="147" t="s">
        <v>1757</v>
      </c>
      <c r="B2" s="147" t="s">
        <v>83</v>
      </c>
      <c r="C2" s="147" t="s">
        <v>21</v>
      </c>
      <c r="D2" s="147" t="s">
        <v>22</v>
      </c>
      <c r="E2" s="147" t="s">
        <v>84</v>
      </c>
      <c r="F2" s="147" t="s">
        <v>2</v>
      </c>
      <c r="G2" s="147" t="s">
        <v>1953</v>
      </c>
    </row>
    <row r="3" spans="1:7">
      <c r="A3" s="142">
        <v>1</v>
      </c>
      <c r="B3" s="142" t="s">
        <v>835</v>
      </c>
      <c r="C3" s="140"/>
      <c r="D3" s="140"/>
      <c r="E3" s="192">
        <v>20000</v>
      </c>
      <c r="F3" s="142" t="s">
        <v>1247</v>
      </c>
      <c r="G3" s="142"/>
    </row>
    <row r="4" spans="1:7">
      <c r="A4" s="142">
        <v>2</v>
      </c>
      <c r="B4" s="142" t="s">
        <v>836</v>
      </c>
      <c r="C4" s="140"/>
      <c r="D4" s="140"/>
      <c r="E4" s="192">
        <v>30000</v>
      </c>
      <c r="F4" s="142" t="s">
        <v>1248</v>
      </c>
      <c r="G4" s="142"/>
    </row>
    <row r="5" spans="1:7">
      <c r="A5" s="142">
        <v>3</v>
      </c>
      <c r="B5" s="142" t="s">
        <v>829</v>
      </c>
      <c r="C5" s="140"/>
      <c r="D5" s="140"/>
      <c r="E5" s="192">
        <v>20000</v>
      </c>
      <c r="F5" s="142" t="s">
        <v>1248</v>
      </c>
      <c r="G5" s="142"/>
    </row>
    <row r="6" spans="1:7">
      <c r="A6" s="142">
        <v>4</v>
      </c>
      <c r="B6" s="142" t="s">
        <v>837</v>
      </c>
      <c r="C6" s="140"/>
      <c r="D6" s="140"/>
      <c r="E6" s="192">
        <v>30000</v>
      </c>
      <c r="F6" s="142" t="s">
        <v>1248</v>
      </c>
      <c r="G6" s="142"/>
    </row>
    <row r="7" spans="1:7">
      <c r="A7" s="142">
        <v>5</v>
      </c>
      <c r="B7" s="142" t="s">
        <v>838</v>
      </c>
      <c r="C7" s="140"/>
      <c r="D7" s="140"/>
      <c r="E7" s="192">
        <v>40000</v>
      </c>
      <c r="F7" s="142" t="s">
        <v>1249</v>
      </c>
      <c r="G7" s="142"/>
    </row>
    <row r="8" spans="1:7">
      <c r="A8" s="142">
        <v>6</v>
      </c>
      <c r="B8" s="142" t="s">
        <v>762</v>
      </c>
      <c r="C8" s="140"/>
      <c r="D8" s="140"/>
      <c r="E8" s="192">
        <v>75000</v>
      </c>
      <c r="F8" s="142" t="s">
        <v>1249</v>
      </c>
      <c r="G8" s="142" t="s">
        <v>3643</v>
      </c>
    </row>
    <row r="9" spans="1:7">
      <c r="A9" s="142">
        <v>7</v>
      </c>
      <c r="B9" s="142" t="s">
        <v>762</v>
      </c>
      <c r="C9" s="140"/>
      <c r="D9" s="140"/>
      <c r="E9" s="192">
        <v>240000</v>
      </c>
      <c r="F9" s="142" t="s">
        <v>1249</v>
      </c>
      <c r="G9" s="142" t="s">
        <v>3643</v>
      </c>
    </row>
    <row r="10" spans="1:7">
      <c r="A10" s="230">
        <v>8</v>
      </c>
      <c r="B10" s="230" t="s">
        <v>839</v>
      </c>
      <c r="C10" s="140"/>
      <c r="D10" s="140"/>
      <c r="E10" s="204">
        <v>20000</v>
      </c>
      <c r="F10" s="142" t="s">
        <v>1249</v>
      </c>
      <c r="G10" s="142"/>
    </row>
    <row r="11" spans="1:7">
      <c r="A11" s="142">
        <v>9</v>
      </c>
      <c r="B11" s="142" t="s">
        <v>840</v>
      </c>
      <c r="C11" s="140"/>
      <c r="D11" s="140"/>
      <c r="E11" s="192">
        <v>30000</v>
      </c>
      <c r="F11" s="142" t="s">
        <v>1249</v>
      </c>
      <c r="G11" s="142"/>
    </row>
    <row r="12" spans="1:7">
      <c r="A12" s="142">
        <v>10</v>
      </c>
      <c r="B12" s="142" t="s">
        <v>841</v>
      </c>
      <c r="C12" s="140"/>
      <c r="D12" s="140"/>
      <c r="E12" s="192">
        <v>40000</v>
      </c>
      <c r="F12" s="142" t="s">
        <v>1250</v>
      </c>
      <c r="G12" s="142"/>
    </row>
    <row r="13" spans="1:7">
      <c r="A13" s="142">
        <v>11</v>
      </c>
      <c r="B13" s="142" t="s">
        <v>842</v>
      </c>
      <c r="C13" s="140"/>
      <c r="D13" s="140"/>
      <c r="E13" s="192">
        <v>20000</v>
      </c>
      <c r="F13" s="142" t="s">
        <v>1250</v>
      </c>
      <c r="G13" s="142"/>
    </row>
    <row r="14" spans="1:7">
      <c r="A14" s="142">
        <v>12</v>
      </c>
      <c r="B14" s="142" t="s">
        <v>646</v>
      </c>
      <c r="C14" s="140"/>
      <c r="D14" s="140"/>
      <c r="E14" s="192">
        <v>25000</v>
      </c>
      <c r="F14" s="142" t="s">
        <v>1250</v>
      </c>
      <c r="G14" s="142"/>
    </row>
    <row r="15" spans="1:7">
      <c r="A15" s="142">
        <v>13</v>
      </c>
      <c r="B15" s="142" t="s">
        <v>843</v>
      </c>
      <c r="C15" s="140"/>
      <c r="D15" s="140"/>
      <c r="E15" s="192">
        <v>30000</v>
      </c>
      <c r="F15" s="142" t="s">
        <v>1250</v>
      </c>
      <c r="G15" s="142"/>
    </row>
    <row r="16" spans="1:7">
      <c r="A16" s="142">
        <v>14</v>
      </c>
      <c r="B16" s="142" t="s">
        <v>771</v>
      </c>
      <c r="C16" s="140"/>
      <c r="D16" s="140"/>
      <c r="E16" s="192">
        <v>3000</v>
      </c>
      <c r="F16" s="142" t="s">
        <v>1251</v>
      </c>
      <c r="G16" s="142"/>
    </row>
    <row r="17" spans="1:7">
      <c r="A17" s="142">
        <v>15</v>
      </c>
      <c r="B17" s="142" t="s">
        <v>844</v>
      </c>
      <c r="C17" s="140"/>
      <c r="D17" s="140"/>
      <c r="E17" s="192">
        <v>35000</v>
      </c>
      <c r="F17" s="142" t="s">
        <v>1251</v>
      </c>
      <c r="G17" s="142"/>
    </row>
    <row r="18" spans="1:7">
      <c r="A18" s="142">
        <v>16</v>
      </c>
      <c r="B18" s="142" t="s">
        <v>845</v>
      </c>
      <c r="C18" s="140"/>
      <c r="D18" s="140"/>
      <c r="E18" s="192">
        <v>27000</v>
      </c>
      <c r="F18" s="142" t="s">
        <v>1251</v>
      </c>
      <c r="G18" s="142"/>
    </row>
    <row r="19" spans="1:7">
      <c r="A19" s="142">
        <v>17</v>
      </c>
      <c r="B19" s="142" t="s">
        <v>846</v>
      </c>
      <c r="C19" s="140"/>
      <c r="D19" s="140"/>
      <c r="E19" s="192">
        <v>200000</v>
      </c>
      <c r="F19" s="142" t="s">
        <v>1251</v>
      </c>
      <c r="G19" s="142" t="s">
        <v>2198</v>
      </c>
    </row>
    <row r="20" spans="1:7">
      <c r="A20" s="142">
        <v>18</v>
      </c>
      <c r="B20" s="142" t="s">
        <v>671</v>
      </c>
      <c r="C20" s="140"/>
      <c r="D20" s="140"/>
      <c r="E20" s="192">
        <v>10000</v>
      </c>
      <c r="F20" s="142" t="s">
        <v>1251</v>
      </c>
      <c r="G20" s="142"/>
    </row>
    <row r="21" spans="1:7">
      <c r="A21" s="142">
        <v>19</v>
      </c>
      <c r="B21" s="142" t="s">
        <v>671</v>
      </c>
      <c r="C21" s="140"/>
      <c r="D21" s="140"/>
      <c r="E21" s="192">
        <v>40000</v>
      </c>
      <c r="F21" s="142" t="s">
        <v>1251</v>
      </c>
      <c r="G21" s="142"/>
    </row>
    <row r="22" spans="1:7">
      <c r="A22" s="142">
        <v>20</v>
      </c>
      <c r="B22" s="142" t="s">
        <v>648</v>
      </c>
      <c r="C22" s="140"/>
      <c r="D22" s="140"/>
      <c r="E22" s="192">
        <v>10000</v>
      </c>
      <c r="F22" s="142" t="s">
        <v>1251</v>
      </c>
      <c r="G22" s="142"/>
    </row>
    <row r="23" spans="1:7">
      <c r="A23" s="142">
        <v>21</v>
      </c>
      <c r="B23" s="142" t="s">
        <v>847</v>
      </c>
      <c r="C23" s="140"/>
      <c r="D23" s="140"/>
      <c r="E23" s="192">
        <v>10000</v>
      </c>
      <c r="F23" s="142" t="s">
        <v>1251</v>
      </c>
      <c r="G23" s="142"/>
    </row>
    <row r="24" spans="1:7" ht="28.5">
      <c r="A24" s="142">
        <v>22</v>
      </c>
      <c r="B24" s="142" t="s">
        <v>1252</v>
      </c>
      <c r="C24" s="140"/>
      <c r="D24" s="140"/>
      <c r="E24" s="192">
        <v>25000</v>
      </c>
      <c r="F24" s="142" t="s">
        <v>1251</v>
      </c>
      <c r="G24" s="140" t="s">
        <v>3644</v>
      </c>
    </row>
    <row r="25" spans="1:7">
      <c r="A25" s="142">
        <v>23</v>
      </c>
      <c r="B25" s="142" t="s">
        <v>777</v>
      </c>
      <c r="C25" s="140"/>
      <c r="D25" s="140"/>
      <c r="E25" s="192">
        <v>10000</v>
      </c>
      <c r="F25" s="142" t="s">
        <v>1251</v>
      </c>
      <c r="G25" s="142"/>
    </row>
    <row r="26" spans="1:7">
      <c r="A26" s="142">
        <v>24</v>
      </c>
      <c r="B26" s="142" t="s">
        <v>848</v>
      </c>
      <c r="C26" s="140"/>
      <c r="D26" s="140"/>
      <c r="E26" s="192">
        <v>30000</v>
      </c>
      <c r="F26" s="142" t="s">
        <v>1251</v>
      </c>
      <c r="G26" s="142"/>
    </row>
    <row r="27" spans="1:7">
      <c r="A27" s="142">
        <v>25</v>
      </c>
      <c r="B27" s="142" t="s">
        <v>849</v>
      </c>
      <c r="C27" s="140"/>
      <c r="D27" s="140"/>
      <c r="E27" s="192">
        <v>10000</v>
      </c>
      <c r="F27" s="142" t="s">
        <v>1253</v>
      </c>
      <c r="G27" s="142"/>
    </row>
    <row r="28" spans="1:7">
      <c r="A28" s="142">
        <v>26</v>
      </c>
      <c r="B28" s="142" t="s">
        <v>650</v>
      </c>
      <c r="C28" s="140"/>
      <c r="D28" s="140"/>
      <c r="E28" s="192">
        <v>10000</v>
      </c>
      <c r="F28" s="142" t="s">
        <v>1253</v>
      </c>
      <c r="G28" s="142"/>
    </row>
    <row r="29" spans="1:7">
      <c r="A29" s="142">
        <v>27</v>
      </c>
      <c r="B29" s="142" t="s">
        <v>651</v>
      </c>
      <c r="C29" s="140"/>
      <c r="D29" s="140"/>
      <c r="E29" s="192">
        <v>40000</v>
      </c>
      <c r="F29" s="142" t="s">
        <v>1253</v>
      </c>
      <c r="G29" s="142"/>
    </row>
    <row r="30" spans="1:7">
      <c r="A30" s="142">
        <v>28</v>
      </c>
      <c r="B30" s="142" t="s">
        <v>850</v>
      </c>
      <c r="C30" s="140"/>
      <c r="D30" s="140"/>
      <c r="E30" s="192">
        <v>10000</v>
      </c>
      <c r="F30" s="142" t="s">
        <v>1253</v>
      </c>
      <c r="G30" s="142"/>
    </row>
    <row r="31" spans="1:7">
      <c r="A31" s="142">
        <v>29</v>
      </c>
      <c r="B31" s="142" t="s">
        <v>779</v>
      </c>
      <c r="C31" s="140"/>
      <c r="D31" s="140"/>
      <c r="E31" s="192">
        <v>10000</v>
      </c>
      <c r="F31" s="142" t="s">
        <v>1253</v>
      </c>
      <c r="G31" s="142"/>
    </row>
    <row r="32" spans="1:7">
      <c r="A32" s="142">
        <v>30</v>
      </c>
      <c r="B32" s="142" t="s">
        <v>780</v>
      </c>
      <c r="C32" s="140"/>
      <c r="D32" s="140"/>
      <c r="E32" s="192">
        <v>10000</v>
      </c>
      <c r="F32" s="142" t="s">
        <v>1253</v>
      </c>
      <c r="G32" s="142"/>
    </row>
    <row r="33" spans="1:7">
      <c r="A33" s="142">
        <v>31</v>
      </c>
      <c r="B33" s="142" t="s">
        <v>797</v>
      </c>
      <c r="C33" s="140"/>
      <c r="D33" s="140"/>
      <c r="E33" s="192">
        <v>12000</v>
      </c>
      <c r="F33" s="142" t="s">
        <v>1253</v>
      </c>
      <c r="G33" s="142"/>
    </row>
    <row r="34" spans="1:7">
      <c r="A34" s="142">
        <v>32</v>
      </c>
      <c r="B34" s="142" t="s">
        <v>797</v>
      </c>
      <c r="C34" s="140"/>
      <c r="D34" s="140"/>
      <c r="E34" s="192">
        <v>10000</v>
      </c>
      <c r="F34" s="142" t="s">
        <v>1253</v>
      </c>
      <c r="G34" s="142"/>
    </row>
    <row r="35" spans="1:7">
      <c r="A35" s="142">
        <v>33</v>
      </c>
      <c r="B35" s="142" t="s">
        <v>655</v>
      </c>
      <c r="C35" s="140"/>
      <c r="D35" s="140"/>
      <c r="E35" s="192">
        <v>75000</v>
      </c>
      <c r="F35" s="142" t="s">
        <v>1254</v>
      </c>
      <c r="G35" s="142" t="s">
        <v>2198</v>
      </c>
    </row>
    <row r="36" spans="1:7">
      <c r="A36" s="142">
        <v>34</v>
      </c>
      <c r="B36" s="142" t="s">
        <v>782</v>
      </c>
      <c r="C36" s="140"/>
      <c r="D36" s="140"/>
      <c r="E36" s="192">
        <v>10000</v>
      </c>
      <c r="F36" s="142" t="s">
        <v>1254</v>
      </c>
      <c r="G36" s="142"/>
    </row>
    <row r="37" spans="1:7">
      <c r="A37" s="142">
        <v>35</v>
      </c>
      <c r="B37" s="142" t="s">
        <v>721</v>
      </c>
      <c r="C37" s="140"/>
      <c r="D37" s="140"/>
      <c r="E37" s="192">
        <v>128000</v>
      </c>
      <c r="F37" s="142" t="s">
        <v>1254</v>
      </c>
      <c r="G37" s="142" t="s">
        <v>2208</v>
      </c>
    </row>
    <row r="38" spans="1:7">
      <c r="A38" s="142">
        <v>36</v>
      </c>
      <c r="B38" s="142" t="s">
        <v>851</v>
      </c>
      <c r="C38" s="140"/>
      <c r="D38" s="140"/>
      <c r="E38" s="192">
        <v>20000</v>
      </c>
      <c r="F38" s="142" t="s">
        <v>1254</v>
      </c>
      <c r="G38" s="142"/>
    </row>
    <row r="39" spans="1:7">
      <c r="A39" s="142">
        <v>37</v>
      </c>
      <c r="B39" s="142" t="s">
        <v>722</v>
      </c>
      <c r="C39" s="140"/>
      <c r="D39" s="140"/>
      <c r="E39" s="192">
        <v>10000</v>
      </c>
      <c r="F39" s="142" t="s">
        <v>1254</v>
      </c>
      <c r="G39" s="142"/>
    </row>
    <row r="40" spans="1:7">
      <c r="A40" s="142">
        <v>38</v>
      </c>
      <c r="B40" s="142" t="s">
        <v>657</v>
      </c>
      <c r="C40" s="140"/>
      <c r="D40" s="140"/>
      <c r="E40" s="192">
        <v>35000</v>
      </c>
      <c r="F40" s="142" t="s">
        <v>1254</v>
      </c>
      <c r="G40" s="142" t="s">
        <v>3643</v>
      </c>
    </row>
    <row r="41" spans="1:7">
      <c r="A41" s="142">
        <v>39</v>
      </c>
      <c r="B41" s="142" t="s">
        <v>660</v>
      </c>
      <c r="C41" s="140"/>
      <c r="D41" s="140"/>
      <c r="E41" s="192">
        <v>10000</v>
      </c>
      <c r="F41" s="142" t="s">
        <v>1255</v>
      </c>
      <c r="G41" s="142"/>
    </row>
    <row r="42" spans="1:7">
      <c r="A42" s="142">
        <v>40</v>
      </c>
      <c r="B42" s="142" t="s">
        <v>802</v>
      </c>
      <c r="C42" s="140"/>
      <c r="D42" s="140"/>
      <c r="E42" s="192">
        <v>12000</v>
      </c>
      <c r="F42" s="142" t="s">
        <v>1255</v>
      </c>
      <c r="G42" s="142"/>
    </row>
    <row r="43" spans="1:7" ht="42.75">
      <c r="A43" s="142">
        <v>41</v>
      </c>
      <c r="B43" s="142" t="s">
        <v>681</v>
      </c>
      <c r="C43" s="140"/>
      <c r="D43" s="140"/>
      <c r="E43" s="192">
        <v>38500</v>
      </c>
      <c r="F43" s="142" t="s">
        <v>1255</v>
      </c>
      <c r="G43" s="140" t="s">
        <v>3647</v>
      </c>
    </row>
    <row r="44" spans="1:7">
      <c r="A44" s="142">
        <v>42</v>
      </c>
      <c r="B44" s="142" t="s">
        <v>682</v>
      </c>
      <c r="C44" s="140"/>
      <c r="D44" s="140"/>
      <c r="E44" s="192">
        <v>200000</v>
      </c>
      <c r="F44" s="142" t="s">
        <v>1255</v>
      </c>
      <c r="G44" s="142" t="s">
        <v>2198</v>
      </c>
    </row>
    <row r="45" spans="1:7">
      <c r="A45" s="142">
        <v>43</v>
      </c>
      <c r="B45" s="142" t="s">
        <v>852</v>
      </c>
      <c r="C45" s="140"/>
      <c r="D45" s="140"/>
      <c r="E45" s="192">
        <v>10000</v>
      </c>
      <c r="F45" s="142" t="s">
        <v>1256</v>
      </c>
      <c r="G45" s="142"/>
    </row>
    <row r="46" spans="1:7">
      <c r="A46" s="142">
        <v>44</v>
      </c>
      <c r="B46" s="142" t="s">
        <v>684</v>
      </c>
      <c r="C46" s="140"/>
      <c r="D46" s="140"/>
      <c r="E46" s="192">
        <v>20000</v>
      </c>
      <c r="F46" s="142" t="s">
        <v>1256</v>
      </c>
      <c r="G46" s="142"/>
    </row>
    <row r="47" spans="1:7">
      <c r="A47" s="142">
        <v>45</v>
      </c>
      <c r="B47" s="142" t="s">
        <v>663</v>
      </c>
      <c r="C47" s="140"/>
      <c r="D47" s="140"/>
      <c r="E47" s="192">
        <v>27500</v>
      </c>
      <c r="F47" s="142" t="s">
        <v>1256</v>
      </c>
      <c r="G47" s="142"/>
    </row>
    <row r="48" spans="1:7">
      <c r="A48" s="142">
        <v>46</v>
      </c>
      <c r="B48" s="142" t="s">
        <v>686</v>
      </c>
      <c r="C48" s="140"/>
      <c r="D48" s="140"/>
      <c r="E48" s="192">
        <v>5000</v>
      </c>
      <c r="F48" s="142" t="s">
        <v>1256</v>
      </c>
      <c r="G48" s="142"/>
    </row>
    <row r="49" spans="1:7">
      <c r="A49" s="142">
        <v>47</v>
      </c>
      <c r="B49" s="142" t="s">
        <v>687</v>
      </c>
      <c r="C49" s="140"/>
      <c r="D49" s="140"/>
      <c r="E49" s="192">
        <v>25000</v>
      </c>
      <c r="F49" s="142" t="s">
        <v>1256</v>
      </c>
      <c r="G49" s="142"/>
    </row>
    <row r="50" spans="1:7">
      <c r="A50" s="142">
        <v>48</v>
      </c>
      <c r="B50" s="142" t="s">
        <v>687</v>
      </c>
      <c r="C50" s="140"/>
      <c r="D50" s="140"/>
      <c r="E50" s="192">
        <v>12000</v>
      </c>
      <c r="F50" s="142" t="s">
        <v>1256</v>
      </c>
      <c r="G50" s="142"/>
    </row>
    <row r="51" spans="1:7">
      <c r="A51" s="142">
        <v>49</v>
      </c>
      <c r="B51" s="142" t="s">
        <v>798</v>
      </c>
      <c r="C51" s="140"/>
      <c r="D51" s="140"/>
      <c r="E51" s="192">
        <v>10000</v>
      </c>
      <c r="F51" s="142" t="s">
        <v>1256</v>
      </c>
      <c r="G51" s="142"/>
    </row>
    <row r="52" spans="1:7">
      <c r="A52" s="142">
        <v>50</v>
      </c>
      <c r="B52" s="142" t="s">
        <v>691</v>
      </c>
      <c r="C52" s="140"/>
      <c r="D52" s="140"/>
      <c r="E52" s="192">
        <v>100000</v>
      </c>
      <c r="F52" s="142" t="s">
        <v>1256</v>
      </c>
      <c r="G52" s="142" t="s">
        <v>2198</v>
      </c>
    </row>
    <row r="53" spans="1:7">
      <c r="A53" s="142">
        <v>51</v>
      </c>
      <c r="B53" s="142" t="s">
        <v>692</v>
      </c>
      <c r="C53" s="140"/>
      <c r="D53" s="140"/>
      <c r="E53" s="192">
        <v>12000</v>
      </c>
      <c r="F53" s="142" t="s">
        <v>1257</v>
      </c>
      <c r="G53" s="142"/>
    </row>
    <row r="54" spans="1:7">
      <c r="A54" s="142">
        <v>52</v>
      </c>
      <c r="B54" s="142" t="s">
        <v>692</v>
      </c>
      <c r="C54" s="140"/>
      <c r="D54" s="140"/>
      <c r="E54" s="192">
        <v>5000</v>
      </c>
      <c r="F54" s="142" t="s">
        <v>1257</v>
      </c>
      <c r="G54" s="142"/>
    </row>
    <row r="55" spans="1:7">
      <c r="A55" s="142">
        <v>53</v>
      </c>
      <c r="B55" s="142" t="s">
        <v>665</v>
      </c>
      <c r="C55" s="140"/>
      <c r="D55" s="140"/>
      <c r="E55" s="192">
        <v>5000</v>
      </c>
      <c r="F55" s="142" t="s">
        <v>1257</v>
      </c>
      <c r="G55" s="142"/>
    </row>
    <row r="56" spans="1:7">
      <c r="A56" s="142">
        <v>54</v>
      </c>
      <c r="B56" s="142" t="s">
        <v>783</v>
      </c>
      <c r="C56" s="140"/>
      <c r="D56" s="140"/>
      <c r="E56" s="192">
        <v>9000</v>
      </c>
      <c r="F56" s="142" t="s">
        <v>1257</v>
      </c>
      <c r="G56" s="142"/>
    </row>
    <row r="57" spans="1:7">
      <c r="A57" s="142">
        <v>55</v>
      </c>
      <c r="B57" s="142" t="s">
        <v>697</v>
      </c>
      <c r="C57" s="140"/>
      <c r="D57" s="140"/>
      <c r="E57" s="192">
        <v>5000</v>
      </c>
      <c r="F57" s="142" t="s">
        <v>1257</v>
      </c>
      <c r="G57" s="142"/>
    </row>
    <row r="58" spans="1:7">
      <c r="A58" s="142">
        <v>56</v>
      </c>
      <c r="B58" s="142" t="s">
        <v>669</v>
      </c>
      <c r="C58" s="140"/>
      <c r="D58" s="140"/>
      <c r="E58" s="192">
        <v>95000</v>
      </c>
      <c r="F58" s="142" t="s">
        <v>1257</v>
      </c>
      <c r="G58" s="142" t="s">
        <v>2198</v>
      </c>
    </row>
    <row r="59" spans="1:7">
      <c r="A59" s="142">
        <v>57</v>
      </c>
      <c r="B59" s="142" t="s">
        <v>670</v>
      </c>
      <c r="C59" s="140"/>
      <c r="D59" s="140"/>
      <c r="E59" s="192">
        <v>20000</v>
      </c>
      <c r="F59" s="142" t="s">
        <v>1257</v>
      </c>
      <c r="G59" s="142"/>
    </row>
    <row r="60" spans="1:7">
      <c r="A60" s="142">
        <v>58</v>
      </c>
      <c r="B60" s="142" t="s">
        <v>806</v>
      </c>
      <c r="C60" s="140"/>
      <c r="D60" s="140"/>
      <c r="E60" s="192">
        <v>5000</v>
      </c>
      <c r="F60" s="142" t="s">
        <v>1257</v>
      </c>
      <c r="G60" s="142"/>
    </row>
    <row r="61" spans="1:7">
      <c r="A61" s="142">
        <v>59</v>
      </c>
      <c r="B61" s="142" t="s">
        <v>853</v>
      </c>
      <c r="C61" s="140"/>
      <c r="D61" s="140"/>
      <c r="E61" s="192">
        <v>12000</v>
      </c>
      <c r="F61" s="142" t="s">
        <v>1257</v>
      </c>
      <c r="G61" s="142"/>
    </row>
    <row r="62" spans="1:7">
      <c r="A62" s="142">
        <v>60</v>
      </c>
      <c r="B62" s="142" t="s">
        <v>853</v>
      </c>
      <c r="C62" s="140"/>
      <c r="D62" s="140"/>
      <c r="E62" s="192">
        <v>25000</v>
      </c>
      <c r="F62" s="142" t="s">
        <v>1257</v>
      </c>
      <c r="G62" s="142"/>
    </row>
    <row r="63" spans="1:7" ht="28.5">
      <c r="A63" s="142">
        <v>61</v>
      </c>
      <c r="B63" s="142" t="s">
        <v>1330</v>
      </c>
      <c r="C63" s="140"/>
      <c r="D63" s="140"/>
      <c r="E63" s="192">
        <v>10000</v>
      </c>
      <c r="F63" s="142" t="s">
        <v>1331</v>
      </c>
      <c r="G63" s="140" t="s">
        <v>3611</v>
      </c>
    </row>
    <row r="64" spans="1:7" ht="28.5">
      <c r="A64" s="142">
        <v>62</v>
      </c>
      <c r="B64" s="142" t="s">
        <v>1332</v>
      </c>
      <c r="C64" s="140"/>
      <c r="D64" s="140"/>
      <c r="E64" s="192">
        <v>18000</v>
      </c>
      <c r="F64" s="142" t="s">
        <v>1356</v>
      </c>
      <c r="G64" s="140" t="s">
        <v>3611</v>
      </c>
    </row>
    <row r="65" spans="1:7" ht="28.5">
      <c r="A65" s="142">
        <v>63</v>
      </c>
      <c r="B65" s="142" t="s">
        <v>708</v>
      </c>
      <c r="C65" s="140"/>
      <c r="D65" s="140"/>
      <c r="E65" s="192">
        <v>5000</v>
      </c>
      <c r="F65" s="142" t="s">
        <v>1356</v>
      </c>
      <c r="G65" s="140" t="s">
        <v>3611</v>
      </c>
    </row>
    <row r="66" spans="1:7" ht="28.5">
      <c r="A66" s="142">
        <v>64</v>
      </c>
      <c r="B66" s="142" t="s">
        <v>1333</v>
      </c>
      <c r="C66" s="140"/>
      <c r="D66" s="140"/>
      <c r="E66" s="192">
        <v>5000</v>
      </c>
      <c r="F66" s="142" t="s">
        <v>1356</v>
      </c>
      <c r="G66" s="140" t="s">
        <v>3611</v>
      </c>
    </row>
    <row r="67" spans="1:7" ht="28.5">
      <c r="A67" s="142">
        <v>65</v>
      </c>
      <c r="B67" s="142" t="s">
        <v>1357</v>
      </c>
      <c r="C67" s="140"/>
      <c r="D67" s="140"/>
      <c r="E67" s="192">
        <v>5000</v>
      </c>
      <c r="F67" s="142" t="s">
        <v>1356</v>
      </c>
      <c r="G67" s="140" t="s">
        <v>3611</v>
      </c>
    </row>
    <row r="68" spans="1:7" ht="28.5">
      <c r="A68" s="142">
        <v>66</v>
      </c>
      <c r="B68" s="142" t="s">
        <v>1334</v>
      </c>
      <c r="C68" s="140"/>
      <c r="D68" s="140"/>
      <c r="E68" s="192">
        <v>8000</v>
      </c>
      <c r="F68" s="142" t="s">
        <v>1356</v>
      </c>
      <c r="G68" s="140" t="s">
        <v>3611</v>
      </c>
    </row>
    <row r="69" spans="1:7" ht="28.5">
      <c r="A69" s="142">
        <v>67</v>
      </c>
      <c r="B69" s="142" t="s">
        <v>1335</v>
      </c>
      <c r="C69" s="140"/>
      <c r="D69" s="140"/>
      <c r="E69" s="192">
        <v>37000</v>
      </c>
      <c r="F69" s="142" t="s">
        <v>1356</v>
      </c>
      <c r="G69" s="140" t="s">
        <v>3611</v>
      </c>
    </row>
    <row r="70" spans="1:7" ht="28.5">
      <c r="A70" s="142">
        <v>68</v>
      </c>
      <c r="B70" s="142" t="s">
        <v>1336</v>
      </c>
      <c r="C70" s="140"/>
      <c r="D70" s="140"/>
      <c r="E70" s="192">
        <v>5000</v>
      </c>
      <c r="F70" s="142" t="s">
        <v>1356</v>
      </c>
      <c r="G70" s="140" t="s">
        <v>3611</v>
      </c>
    </row>
    <row r="71" spans="1:7" ht="28.5">
      <c r="A71" s="142">
        <v>69</v>
      </c>
      <c r="B71" s="142" t="s">
        <v>1337</v>
      </c>
      <c r="C71" s="140"/>
      <c r="D71" s="140"/>
      <c r="E71" s="192">
        <v>8000</v>
      </c>
      <c r="F71" s="142" t="s">
        <v>1356</v>
      </c>
      <c r="G71" s="140" t="s">
        <v>3611</v>
      </c>
    </row>
    <row r="72" spans="1:7" ht="28.5">
      <c r="A72" s="142">
        <v>70</v>
      </c>
      <c r="B72" s="142" t="s">
        <v>1338</v>
      </c>
      <c r="C72" s="140"/>
      <c r="D72" s="140"/>
      <c r="E72" s="192">
        <v>5000</v>
      </c>
      <c r="F72" s="142" t="s">
        <v>1356</v>
      </c>
      <c r="G72" s="140" t="s">
        <v>3611</v>
      </c>
    </row>
    <row r="73" spans="1:7" ht="28.5">
      <c r="A73" s="142">
        <v>71</v>
      </c>
      <c r="B73" s="142" t="s">
        <v>1339</v>
      </c>
      <c r="C73" s="140"/>
      <c r="D73" s="140"/>
      <c r="E73" s="192">
        <v>12000</v>
      </c>
      <c r="F73" s="142" t="s">
        <v>1356</v>
      </c>
      <c r="G73" s="140" t="s">
        <v>3611</v>
      </c>
    </row>
    <row r="74" spans="1:7" ht="57">
      <c r="A74" s="142">
        <v>72</v>
      </c>
      <c r="B74" s="142" t="s">
        <v>1339</v>
      </c>
      <c r="C74" s="140"/>
      <c r="D74" s="140"/>
      <c r="E74" s="192">
        <v>150000</v>
      </c>
      <c r="F74" s="142" t="s">
        <v>1356</v>
      </c>
      <c r="G74" s="140" t="s">
        <v>3640</v>
      </c>
    </row>
    <row r="75" spans="1:7" ht="28.5">
      <c r="A75" s="142">
        <v>73</v>
      </c>
      <c r="B75" s="142" t="s">
        <v>1340</v>
      </c>
      <c r="C75" s="140"/>
      <c r="D75" s="140"/>
      <c r="E75" s="192">
        <v>5000</v>
      </c>
      <c r="F75" s="142" t="s">
        <v>1356</v>
      </c>
      <c r="G75" s="140" t="s">
        <v>3611</v>
      </c>
    </row>
    <row r="76" spans="1:7" ht="28.5">
      <c r="A76" s="142">
        <v>74</v>
      </c>
      <c r="B76" s="142" t="s">
        <v>1341</v>
      </c>
      <c r="C76" s="140"/>
      <c r="D76" s="140"/>
      <c r="E76" s="192">
        <v>8000</v>
      </c>
      <c r="F76" s="142" t="s">
        <v>1356</v>
      </c>
      <c r="G76" s="140" t="s">
        <v>3611</v>
      </c>
    </row>
    <row r="77" spans="1:7" ht="28.5">
      <c r="A77" s="142">
        <v>75</v>
      </c>
      <c r="B77" s="142" t="s">
        <v>1342</v>
      </c>
      <c r="C77" s="140"/>
      <c r="D77" s="140"/>
      <c r="E77" s="192">
        <v>5000</v>
      </c>
      <c r="F77" s="142" t="s">
        <v>1356</v>
      </c>
      <c r="G77" s="140" t="s">
        <v>3611</v>
      </c>
    </row>
    <row r="78" spans="1:7" ht="28.5">
      <c r="A78" s="142">
        <v>76</v>
      </c>
      <c r="B78" s="142" t="s">
        <v>1343</v>
      </c>
      <c r="C78" s="140"/>
      <c r="D78" s="140"/>
      <c r="E78" s="192">
        <v>20000</v>
      </c>
      <c r="F78" s="142" t="s">
        <v>1356</v>
      </c>
      <c r="G78" s="140" t="s">
        <v>3611</v>
      </c>
    </row>
    <row r="79" spans="1:7" ht="28.5">
      <c r="A79" s="142">
        <v>77</v>
      </c>
      <c r="B79" s="142" t="s">
        <v>1344</v>
      </c>
      <c r="C79" s="140"/>
      <c r="D79" s="140"/>
      <c r="E79" s="192">
        <v>5000</v>
      </c>
      <c r="F79" s="142" t="s">
        <v>1356</v>
      </c>
      <c r="G79" s="140" t="s">
        <v>3611</v>
      </c>
    </row>
    <row r="80" spans="1:7" ht="28.5">
      <c r="A80" s="142">
        <v>78</v>
      </c>
      <c r="B80" s="142" t="s">
        <v>1345</v>
      </c>
      <c r="C80" s="140"/>
      <c r="D80" s="140"/>
      <c r="E80" s="192">
        <v>37000</v>
      </c>
      <c r="F80" s="142" t="s">
        <v>1356</v>
      </c>
      <c r="G80" s="140" t="s">
        <v>3611</v>
      </c>
    </row>
    <row r="81" spans="1:7" ht="28.5">
      <c r="A81" s="142">
        <v>79</v>
      </c>
      <c r="B81" s="142" t="s">
        <v>264</v>
      </c>
      <c r="C81" s="140"/>
      <c r="D81" s="140"/>
      <c r="E81" s="192">
        <v>5000</v>
      </c>
      <c r="F81" s="142" t="s">
        <v>1356</v>
      </c>
      <c r="G81" s="140" t="s">
        <v>3611</v>
      </c>
    </row>
    <row r="82" spans="1:7" ht="28.5">
      <c r="A82" s="142">
        <v>80</v>
      </c>
      <c r="B82" s="142" t="s">
        <v>785</v>
      </c>
      <c r="C82" s="140"/>
      <c r="D82" s="140"/>
      <c r="E82" s="192">
        <v>5000</v>
      </c>
      <c r="F82" s="142" t="s">
        <v>1356</v>
      </c>
      <c r="G82" s="140" t="s">
        <v>3611</v>
      </c>
    </row>
    <row r="83" spans="1:7" ht="28.5">
      <c r="A83" s="142">
        <v>81</v>
      </c>
      <c r="B83" s="142" t="s">
        <v>785</v>
      </c>
      <c r="C83" s="140"/>
      <c r="D83" s="140"/>
      <c r="E83" s="192">
        <v>8000</v>
      </c>
      <c r="F83" s="142" t="s">
        <v>1356</v>
      </c>
      <c r="G83" s="140" t="s">
        <v>3611</v>
      </c>
    </row>
    <row r="84" spans="1:7" ht="28.5">
      <c r="A84" s="142">
        <v>82</v>
      </c>
      <c r="B84" s="142" t="s">
        <v>1346</v>
      </c>
      <c r="C84" s="140"/>
      <c r="D84" s="140"/>
      <c r="E84" s="192">
        <v>12000</v>
      </c>
      <c r="F84" s="142" t="s">
        <v>1356</v>
      </c>
      <c r="G84" s="140" t="s">
        <v>3611</v>
      </c>
    </row>
    <row r="85" spans="1:7" ht="28.5">
      <c r="A85" s="142">
        <v>83</v>
      </c>
      <c r="B85" s="142" t="s">
        <v>1347</v>
      </c>
      <c r="C85" s="140"/>
      <c r="D85" s="140"/>
      <c r="E85" s="192">
        <v>5000</v>
      </c>
      <c r="F85" s="142" t="s">
        <v>1356</v>
      </c>
      <c r="G85" s="140" t="s">
        <v>3611</v>
      </c>
    </row>
    <row r="86" spans="1:7" ht="28.5">
      <c r="A86" s="142">
        <v>84</v>
      </c>
      <c r="B86" s="142" t="s">
        <v>1358</v>
      </c>
      <c r="C86" s="140"/>
      <c r="D86" s="140"/>
      <c r="E86" s="192">
        <v>8000</v>
      </c>
      <c r="F86" s="142" t="s">
        <v>1361</v>
      </c>
      <c r="G86" s="140" t="s">
        <v>3611</v>
      </c>
    </row>
    <row r="87" spans="1:7" ht="28.5">
      <c r="A87" s="142">
        <v>85</v>
      </c>
      <c r="B87" s="142" t="s">
        <v>1359</v>
      </c>
      <c r="C87" s="140"/>
      <c r="D87" s="140"/>
      <c r="E87" s="192">
        <v>5000</v>
      </c>
      <c r="F87" s="142" t="s">
        <v>1361</v>
      </c>
      <c r="G87" s="140" t="s">
        <v>3611</v>
      </c>
    </row>
    <row r="88" spans="1:7" ht="28.5">
      <c r="A88" s="142">
        <v>86</v>
      </c>
      <c r="B88" s="142" t="s">
        <v>1360</v>
      </c>
      <c r="C88" s="140"/>
      <c r="D88" s="140"/>
      <c r="E88" s="192">
        <v>20000</v>
      </c>
      <c r="F88" s="142" t="s">
        <v>1361</v>
      </c>
      <c r="G88" s="140" t="s">
        <v>3611</v>
      </c>
    </row>
    <row r="89" spans="1:7" ht="28.5">
      <c r="A89" s="142">
        <v>87</v>
      </c>
      <c r="B89" s="142" t="s">
        <v>1348</v>
      </c>
      <c r="C89" s="140"/>
      <c r="D89" s="140"/>
      <c r="E89" s="192">
        <v>13000</v>
      </c>
      <c r="F89" s="142" t="s">
        <v>1356</v>
      </c>
      <c r="G89" s="140" t="s">
        <v>3611</v>
      </c>
    </row>
    <row r="90" spans="1:7" ht="28.5">
      <c r="A90" s="142">
        <v>88</v>
      </c>
      <c r="B90" s="142" t="s">
        <v>1362</v>
      </c>
      <c r="C90" s="140"/>
      <c r="D90" s="140"/>
      <c r="E90" s="192">
        <v>32000</v>
      </c>
      <c r="F90" s="142" t="s">
        <v>1361</v>
      </c>
      <c r="G90" s="140" t="s">
        <v>3611</v>
      </c>
    </row>
    <row r="91" spans="1:7" ht="28.5">
      <c r="A91" s="142">
        <v>89</v>
      </c>
      <c r="B91" s="142" t="s">
        <v>1349</v>
      </c>
      <c r="C91" s="140"/>
      <c r="D91" s="140"/>
      <c r="E91" s="192">
        <v>5000</v>
      </c>
      <c r="F91" s="142" t="s">
        <v>1356</v>
      </c>
      <c r="G91" s="140" t="s">
        <v>3611</v>
      </c>
    </row>
    <row r="92" spans="1:7" ht="28.5">
      <c r="A92" s="142">
        <v>90</v>
      </c>
      <c r="B92" s="142" t="s">
        <v>1363</v>
      </c>
      <c r="C92" s="140"/>
      <c r="D92" s="140"/>
      <c r="E92" s="192">
        <v>8000</v>
      </c>
      <c r="F92" s="142" t="s">
        <v>1361</v>
      </c>
      <c r="G92" s="140" t="s">
        <v>3611</v>
      </c>
    </row>
    <row r="93" spans="1:7" ht="28.5">
      <c r="A93" s="142">
        <v>91</v>
      </c>
      <c r="B93" s="142" t="s">
        <v>1350</v>
      </c>
      <c r="C93" s="140"/>
      <c r="D93" s="140"/>
      <c r="E93" s="192">
        <v>17000</v>
      </c>
      <c r="F93" s="142" t="s">
        <v>1356</v>
      </c>
      <c r="G93" s="140" t="s">
        <v>3611</v>
      </c>
    </row>
    <row r="94" spans="1:7" ht="28.5">
      <c r="A94" s="142">
        <v>92</v>
      </c>
      <c r="B94" s="142" t="s">
        <v>1350</v>
      </c>
      <c r="C94" s="140"/>
      <c r="D94" s="140"/>
      <c r="E94" s="192">
        <v>10000</v>
      </c>
      <c r="F94" s="142" t="s">
        <v>1965</v>
      </c>
      <c r="G94" s="140" t="s">
        <v>3611</v>
      </c>
    </row>
    <row r="95" spans="1:7" ht="28.5">
      <c r="A95" s="142">
        <v>93</v>
      </c>
      <c r="B95" s="142" t="s">
        <v>1351</v>
      </c>
      <c r="C95" s="140"/>
      <c r="D95" s="140"/>
      <c r="E95" s="192">
        <v>13000</v>
      </c>
      <c r="F95" s="142" t="s">
        <v>1356</v>
      </c>
      <c r="G95" s="140" t="s">
        <v>3611</v>
      </c>
    </row>
    <row r="96" spans="1:7" ht="28.5">
      <c r="A96" s="142">
        <v>94</v>
      </c>
      <c r="B96" s="142" t="s">
        <v>1364</v>
      </c>
      <c r="C96" s="140"/>
      <c r="D96" s="140"/>
      <c r="E96" s="192">
        <v>20000</v>
      </c>
      <c r="F96" s="142" t="s">
        <v>1361</v>
      </c>
      <c r="G96" s="140" t="s">
        <v>3611</v>
      </c>
    </row>
    <row r="97" spans="1:7" ht="28.5">
      <c r="A97" s="142">
        <v>95</v>
      </c>
      <c r="B97" s="142" t="s">
        <v>1365</v>
      </c>
      <c r="C97" s="140"/>
      <c r="D97" s="140"/>
      <c r="E97" s="192">
        <v>8000</v>
      </c>
      <c r="F97" s="142" t="s">
        <v>1361</v>
      </c>
      <c r="G97" s="140" t="s">
        <v>3611</v>
      </c>
    </row>
    <row r="98" spans="1:7" ht="28.5">
      <c r="A98" s="142">
        <v>96</v>
      </c>
      <c r="B98" s="142" t="s">
        <v>1352</v>
      </c>
      <c r="C98" s="140"/>
      <c r="D98" s="140"/>
      <c r="E98" s="192">
        <v>32000</v>
      </c>
      <c r="F98" s="142" t="s">
        <v>1356</v>
      </c>
      <c r="G98" s="140" t="s">
        <v>3611</v>
      </c>
    </row>
    <row r="99" spans="1:7" ht="28.5">
      <c r="A99" s="142">
        <v>97</v>
      </c>
      <c r="B99" s="142" t="s">
        <v>1366</v>
      </c>
      <c r="C99" s="140"/>
      <c r="D99" s="140"/>
      <c r="E99" s="192">
        <v>5000</v>
      </c>
      <c r="F99" s="142" t="s">
        <v>1361</v>
      </c>
      <c r="G99" s="140" t="s">
        <v>3611</v>
      </c>
    </row>
    <row r="100" spans="1:7" ht="28.5">
      <c r="A100" s="142">
        <v>98</v>
      </c>
      <c r="B100" s="142" t="s">
        <v>1353</v>
      </c>
      <c r="C100" s="140"/>
      <c r="D100" s="140"/>
      <c r="E100" s="192">
        <v>5000</v>
      </c>
      <c r="F100" s="142" t="s">
        <v>1356</v>
      </c>
      <c r="G100" s="140" t="s">
        <v>3611</v>
      </c>
    </row>
    <row r="101" spans="1:7" ht="28.5">
      <c r="A101" s="142">
        <v>99</v>
      </c>
      <c r="B101" s="142" t="s">
        <v>1353</v>
      </c>
      <c r="C101" s="140"/>
      <c r="D101" s="140"/>
      <c r="E101" s="192">
        <v>8000</v>
      </c>
      <c r="F101" s="142" t="s">
        <v>1356</v>
      </c>
      <c r="G101" s="140" t="s">
        <v>3611</v>
      </c>
    </row>
    <row r="102" spans="1:7" ht="28.5">
      <c r="A102" s="142">
        <v>100</v>
      </c>
      <c r="B102" s="142" t="s">
        <v>1354</v>
      </c>
      <c r="C102" s="140"/>
      <c r="D102" s="140"/>
      <c r="E102" s="192">
        <v>12000</v>
      </c>
      <c r="F102" s="142" t="s">
        <v>1356</v>
      </c>
      <c r="G102" s="140" t="s">
        <v>3611</v>
      </c>
    </row>
    <row r="103" spans="1:7" ht="28.5">
      <c r="A103" s="142">
        <v>101</v>
      </c>
      <c r="B103" s="142" t="s">
        <v>1367</v>
      </c>
      <c r="C103" s="140"/>
      <c r="D103" s="140"/>
      <c r="E103" s="192">
        <v>22000</v>
      </c>
      <c r="F103" s="142" t="s">
        <v>1361</v>
      </c>
      <c r="G103" s="140" t="s">
        <v>3611</v>
      </c>
    </row>
    <row r="104" spans="1:7" ht="28.5">
      <c r="A104" s="142">
        <v>102</v>
      </c>
      <c r="B104" s="142" t="s">
        <v>1368</v>
      </c>
      <c r="C104" s="140"/>
      <c r="D104" s="140"/>
      <c r="E104" s="192">
        <v>5000</v>
      </c>
      <c r="F104" s="142" t="s">
        <v>1361</v>
      </c>
      <c r="G104" s="140" t="s">
        <v>3611</v>
      </c>
    </row>
    <row r="105" spans="1:7" ht="42.75">
      <c r="A105" s="142">
        <v>103</v>
      </c>
      <c r="B105" s="142" t="s">
        <v>1369</v>
      </c>
      <c r="C105" s="140"/>
      <c r="D105" s="140"/>
      <c r="E105" s="192">
        <v>5000</v>
      </c>
      <c r="F105" s="142" t="s">
        <v>1964</v>
      </c>
      <c r="G105" s="140" t="s">
        <v>3641</v>
      </c>
    </row>
    <row r="106" spans="1:7" ht="28.5">
      <c r="A106" s="142">
        <v>104</v>
      </c>
      <c r="B106" s="142" t="s">
        <v>1355</v>
      </c>
      <c r="C106" s="140"/>
      <c r="D106" s="140"/>
      <c r="E106" s="192">
        <v>20000</v>
      </c>
      <c r="F106" s="142" t="s">
        <v>1356</v>
      </c>
      <c r="G106" s="140" t="s">
        <v>3611</v>
      </c>
    </row>
    <row r="107" spans="1:7" ht="28.5">
      <c r="A107" s="142">
        <v>105</v>
      </c>
      <c r="B107" s="142" t="s">
        <v>1370</v>
      </c>
      <c r="C107" s="140"/>
      <c r="D107" s="140"/>
      <c r="E107" s="192">
        <v>20000</v>
      </c>
      <c r="F107" s="142" t="s">
        <v>1361</v>
      </c>
      <c r="G107" s="140" t="s">
        <v>3611</v>
      </c>
    </row>
    <row r="108" spans="1:7" ht="28.5">
      <c r="A108" s="142">
        <v>106</v>
      </c>
      <c r="B108" s="142" t="s">
        <v>1371</v>
      </c>
      <c r="C108" s="140"/>
      <c r="D108" s="140"/>
      <c r="E108" s="192">
        <v>5000</v>
      </c>
      <c r="F108" s="142" t="s">
        <v>1361</v>
      </c>
      <c r="G108" s="140" t="s">
        <v>3611</v>
      </c>
    </row>
    <row r="109" spans="1:7" ht="28.5">
      <c r="A109" s="142">
        <v>107</v>
      </c>
      <c r="B109" s="142" t="s">
        <v>1372</v>
      </c>
      <c r="C109" s="140"/>
      <c r="D109" s="140"/>
      <c r="E109" s="192">
        <v>32000</v>
      </c>
      <c r="F109" s="142" t="s">
        <v>1361</v>
      </c>
      <c r="G109" s="140" t="s">
        <v>3611</v>
      </c>
    </row>
    <row r="110" spans="1:7" ht="28.5">
      <c r="A110" s="142">
        <v>108</v>
      </c>
      <c r="B110" s="142" t="s">
        <v>1373</v>
      </c>
      <c r="C110" s="140"/>
      <c r="D110" s="140"/>
      <c r="E110" s="192">
        <v>5000</v>
      </c>
      <c r="F110" s="142" t="s">
        <v>1361</v>
      </c>
      <c r="G110" s="140" t="s">
        <v>3611</v>
      </c>
    </row>
    <row r="111" spans="1:7" ht="28.5">
      <c r="A111" s="142">
        <v>109</v>
      </c>
      <c r="B111" s="142" t="s">
        <v>1374</v>
      </c>
      <c r="C111" s="140"/>
      <c r="D111" s="140"/>
      <c r="E111" s="192">
        <v>20000</v>
      </c>
      <c r="F111" s="142" t="s">
        <v>1361</v>
      </c>
      <c r="G111" s="140" t="s">
        <v>3611</v>
      </c>
    </row>
    <row r="112" spans="1:7" ht="42.75">
      <c r="A112" s="142">
        <v>110</v>
      </c>
      <c r="B112" s="142" t="s">
        <v>1375</v>
      </c>
      <c r="C112" s="140"/>
      <c r="D112" s="140"/>
      <c r="E112" s="192">
        <v>12000</v>
      </c>
      <c r="F112" s="142" t="s">
        <v>1963</v>
      </c>
      <c r="G112" s="140" t="s">
        <v>3641</v>
      </c>
    </row>
    <row r="113" spans="1:7" ht="28.5">
      <c r="A113" s="142">
        <v>111</v>
      </c>
      <c r="B113" s="142" t="s">
        <v>1376</v>
      </c>
      <c r="C113" s="140"/>
      <c r="D113" s="140"/>
      <c r="E113" s="192">
        <v>15000</v>
      </c>
      <c r="F113" s="142" t="s">
        <v>1361</v>
      </c>
      <c r="G113" s="140" t="s">
        <v>3611</v>
      </c>
    </row>
    <row r="114" spans="1:7" ht="28.5">
      <c r="A114" s="142">
        <v>112</v>
      </c>
      <c r="B114" s="142" t="s">
        <v>1377</v>
      </c>
      <c r="C114" s="140"/>
      <c r="D114" s="140"/>
      <c r="E114" s="192">
        <v>5500</v>
      </c>
      <c r="F114" s="142" t="s">
        <v>1361</v>
      </c>
      <c r="G114" s="140" t="s">
        <v>3611</v>
      </c>
    </row>
    <row r="115" spans="1:7" ht="42.75">
      <c r="A115" s="142">
        <v>113</v>
      </c>
      <c r="B115" s="142" t="s">
        <v>1378</v>
      </c>
      <c r="C115" s="140"/>
      <c r="D115" s="140"/>
      <c r="E115" s="192">
        <v>5000</v>
      </c>
      <c r="F115" s="142" t="s">
        <v>1962</v>
      </c>
      <c r="G115" s="140" t="s">
        <v>3641</v>
      </c>
    </row>
    <row r="116" spans="1:7" ht="28.5">
      <c r="A116" s="142">
        <v>114</v>
      </c>
      <c r="B116" s="142" t="s">
        <v>1379</v>
      </c>
      <c r="C116" s="140"/>
      <c r="D116" s="140"/>
      <c r="E116" s="192">
        <v>20000</v>
      </c>
      <c r="F116" s="142" t="s">
        <v>1361</v>
      </c>
      <c r="G116" s="140" t="s">
        <v>3611</v>
      </c>
    </row>
    <row r="117" spans="1:7" ht="28.5">
      <c r="A117" s="142">
        <v>115</v>
      </c>
      <c r="B117" s="142" t="s">
        <v>1380</v>
      </c>
      <c r="C117" s="140"/>
      <c r="D117" s="140"/>
      <c r="E117" s="192">
        <v>5000</v>
      </c>
      <c r="F117" s="142" t="s">
        <v>1361</v>
      </c>
      <c r="G117" s="140" t="s">
        <v>3611</v>
      </c>
    </row>
    <row r="118" spans="1:7" ht="28.5">
      <c r="A118" s="142">
        <v>116</v>
      </c>
      <c r="B118" s="142" t="s">
        <v>1382</v>
      </c>
      <c r="C118" s="140"/>
      <c r="D118" s="140"/>
      <c r="E118" s="192">
        <v>32000</v>
      </c>
      <c r="F118" s="142" t="s">
        <v>1381</v>
      </c>
      <c r="G118" s="140" t="s">
        <v>3611</v>
      </c>
    </row>
    <row r="119" spans="1:7" ht="28.5">
      <c r="A119" s="142">
        <v>117</v>
      </c>
      <c r="B119" s="142" t="s">
        <v>1383</v>
      </c>
      <c r="C119" s="140"/>
      <c r="D119" s="140"/>
      <c r="E119" s="192">
        <v>5000</v>
      </c>
      <c r="F119" s="142" t="s">
        <v>1381</v>
      </c>
      <c r="G119" s="140" t="s">
        <v>3611</v>
      </c>
    </row>
    <row r="120" spans="1:7" ht="28.5">
      <c r="A120" s="142">
        <v>118</v>
      </c>
      <c r="B120" s="142" t="s">
        <v>1384</v>
      </c>
      <c r="C120" s="140"/>
      <c r="D120" s="140"/>
      <c r="E120" s="192">
        <v>8000</v>
      </c>
      <c r="F120" s="142" t="s">
        <v>1381</v>
      </c>
      <c r="G120" s="140" t="s">
        <v>3611</v>
      </c>
    </row>
    <row r="121" spans="1:7" ht="28.5">
      <c r="A121" s="142">
        <v>119</v>
      </c>
      <c r="B121" s="142" t="s">
        <v>1385</v>
      </c>
      <c r="C121" s="140"/>
      <c r="D121" s="140"/>
      <c r="E121" s="192">
        <v>5000</v>
      </c>
      <c r="F121" s="142" t="s">
        <v>1381</v>
      </c>
      <c r="G121" s="140" t="s">
        <v>3611</v>
      </c>
    </row>
    <row r="122" spans="1:7" ht="28.5">
      <c r="A122" s="142">
        <v>120</v>
      </c>
      <c r="B122" s="142" t="s">
        <v>1385</v>
      </c>
      <c r="C122" s="140"/>
      <c r="D122" s="140"/>
      <c r="E122" s="192">
        <v>12000</v>
      </c>
      <c r="F122" s="142" t="s">
        <v>1381</v>
      </c>
      <c r="G122" s="140" t="s">
        <v>3611</v>
      </c>
    </row>
    <row r="123" spans="1:7" ht="28.5">
      <c r="A123" s="142">
        <v>121</v>
      </c>
      <c r="B123" s="142" t="s">
        <v>1386</v>
      </c>
      <c r="C123" s="140"/>
      <c r="D123" s="140"/>
      <c r="E123" s="192">
        <v>22000</v>
      </c>
      <c r="F123" s="142" t="s">
        <v>1381</v>
      </c>
      <c r="G123" s="140" t="s">
        <v>3611</v>
      </c>
    </row>
    <row r="124" spans="1:7" ht="28.5">
      <c r="A124" s="142">
        <v>122</v>
      </c>
      <c r="B124" s="142" t="s">
        <v>1387</v>
      </c>
      <c r="C124" s="140"/>
      <c r="D124" s="140"/>
      <c r="E124" s="192">
        <v>5000</v>
      </c>
      <c r="F124" s="142" t="s">
        <v>1381</v>
      </c>
      <c r="G124" s="140" t="s">
        <v>3611</v>
      </c>
    </row>
    <row r="125" spans="1:7" ht="28.5">
      <c r="A125" s="142">
        <v>123</v>
      </c>
      <c r="B125" s="142" t="s">
        <v>1388</v>
      </c>
      <c r="C125" s="140"/>
      <c r="D125" s="140"/>
      <c r="E125" s="192">
        <v>8000</v>
      </c>
      <c r="F125" s="142" t="s">
        <v>1381</v>
      </c>
      <c r="G125" s="140" t="s">
        <v>3611</v>
      </c>
    </row>
    <row r="126" spans="1:7" ht="28.5">
      <c r="A126" s="142">
        <v>124</v>
      </c>
      <c r="B126" s="142" t="s">
        <v>1389</v>
      </c>
      <c r="C126" s="140"/>
      <c r="D126" s="140"/>
      <c r="E126" s="192">
        <v>25000</v>
      </c>
      <c r="F126" s="142" t="s">
        <v>1381</v>
      </c>
      <c r="G126" s="140" t="s">
        <v>3611</v>
      </c>
    </row>
    <row r="127" spans="1:7" ht="28.5">
      <c r="A127" s="142">
        <v>125</v>
      </c>
      <c r="B127" s="142" t="s">
        <v>1390</v>
      </c>
      <c r="C127" s="140"/>
      <c r="D127" s="140"/>
      <c r="E127" s="192">
        <v>18000</v>
      </c>
      <c r="F127" s="142" t="s">
        <v>1381</v>
      </c>
      <c r="G127" s="140" t="s">
        <v>3611</v>
      </c>
    </row>
    <row r="128" spans="1:7" ht="28.5">
      <c r="A128" s="142">
        <v>126</v>
      </c>
      <c r="B128" s="142" t="s">
        <v>1391</v>
      </c>
      <c r="C128" s="140"/>
      <c r="D128" s="140"/>
      <c r="E128" s="192">
        <v>8000</v>
      </c>
      <c r="F128" s="142" t="s">
        <v>1381</v>
      </c>
      <c r="G128" s="140" t="s">
        <v>3611</v>
      </c>
    </row>
    <row r="129" spans="1:7" ht="28.5">
      <c r="A129" s="142">
        <v>127</v>
      </c>
      <c r="B129" s="142" t="s">
        <v>1392</v>
      </c>
      <c r="C129" s="140"/>
      <c r="D129" s="140"/>
      <c r="E129" s="192">
        <v>13500</v>
      </c>
      <c r="F129" s="142" t="s">
        <v>1381</v>
      </c>
      <c r="G129" s="140" t="s">
        <v>3611</v>
      </c>
    </row>
    <row r="130" spans="1:7" ht="28.5">
      <c r="A130" s="142">
        <v>128</v>
      </c>
      <c r="B130" s="142" t="s">
        <v>1393</v>
      </c>
      <c r="C130" s="140"/>
      <c r="D130" s="140"/>
      <c r="E130" s="192">
        <v>12000</v>
      </c>
      <c r="F130" s="142" t="s">
        <v>1381</v>
      </c>
      <c r="G130" s="140" t="s">
        <v>3611</v>
      </c>
    </row>
    <row r="131" spans="1:7" ht="28.5">
      <c r="A131" s="142">
        <v>129</v>
      </c>
      <c r="B131" s="142" t="s">
        <v>1394</v>
      </c>
      <c r="C131" s="140"/>
      <c r="D131" s="140"/>
      <c r="E131" s="192">
        <v>10000</v>
      </c>
      <c r="F131" s="142" t="s">
        <v>1381</v>
      </c>
      <c r="G131" s="140" t="s">
        <v>3611</v>
      </c>
    </row>
    <row r="132" spans="1:7" ht="28.5">
      <c r="A132" s="142">
        <v>130</v>
      </c>
      <c r="B132" s="142" t="s">
        <v>627</v>
      </c>
      <c r="C132" s="140"/>
      <c r="D132" s="140"/>
      <c r="E132" s="192">
        <v>5000</v>
      </c>
      <c r="F132" s="142" t="s">
        <v>1381</v>
      </c>
      <c r="G132" s="140" t="s">
        <v>3611</v>
      </c>
    </row>
    <row r="133" spans="1:7" ht="28.5">
      <c r="A133" s="142">
        <v>131</v>
      </c>
      <c r="B133" s="142" t="s">
        <v>1395</v>
      </c>
      <c r="C133" s="140"/>
      <c r="D133" s="140"/>
      <c r="E133" s="192">
        <v>8000</v>
      </c>
      <c r="F133" s="142" t="s">
        <v>1381</v>
      </c>
      <c r="G133" s="140" t="s">
        <v>3611</v>
      </c>
    </row>
    <row r="134" spans="1:7" ht="28.5">
      <c r="A134" s="142">
        <v>132</v>
      </c>
      <c r="B134" s="142" t="s">
        <v>305</v>
      </c>
      <c r="C134" s="140"/>
      <c r="D134" s="140"/>
      <c r="E134" s="192">
        <v>5000</v>
      </c>
      <c r="F134" s="142" t="s">
        <v>1961</v>
      </c>
      <c r="G134" s="140" t="s">
        <v>3642</v>
      </c>
    </row>
    <row r="135" spans="1:7">
      <c r="A135" s="142">
        <v>133</v>
      </c>
      <c r="B135" s="142" t="s">
        <v>448</v>
      </c>
      <c r="C135" s="140"/>
      <c r="D135" s="140"/>
      <c r="E135" s="192">
        <v>20000</v>
      </c>
      <c r="F135" s="142" t="s">
        <v>1258</v>
      </c>
      <c r="G135" s="142"/>
    </row>
    <row r="136" spans="1:7">
      <c r="A136" s="142">
        <v>134</v>
      </c>
      <c r="B136" s="142" t="s">
        <v>450</v>
      </c>
      <c r="C136" s="140"/>
      <c r="D136" s="140"/>
      <c r="E136" s="192">
        <v>8000</v>
      </c>
      <c r="F136" s="142" t="s">
        <v>1258</v>
      </c>
      <c r="G136" s="142"/>
    </row>
    <row r="137" spans="1:7">
      <c r="A137" s="142">
        <v>135</v>
      </c>
      <c r="B137" s="142" t="s">
        <v>42</v>
      </c>
      <c r="C137" s="140"/>
      <c r="D137" s="140"/>
      <c r="E137" s="192">
        <v>5000</v>
      </c>
      <c r="F137" s="142" t="s">
        <v>1258</v>
      </c>
      <c r="G137" s="142"/>
    </row>
    <row r="138" spans="1:7" ht="99.75">
      <c r="A138" s="142">
        <v>136</v>
      </c>
      <c r="B138" s="142" t="s">
        <v>90</v>
      </c>
      <c r="C138" s="140"/>
      <c r="D138" s="140"/>
      <c r="E138" s="192">
        <v>32000</v>
      </c>
      <c r="F138" s="142" t="s">
        <v>1258</v>
      </c>
      <c r="G138" s="140" t="s">
        <v>8676</v>
      </c>
    </row>
    <row r="139" spans="1:7">
      <c r="A139" s="142">
        <v>137</v>
      </c>
      <c r="B139" s="142" t="s">
        <v>454</v>
      </c>
      <c r="C139" s="140"/>
      <c r="D139" s="140"/>
      <c r="E139" s="192">
        <v>5000</v>
      </c>
      <c r="F139" s="142" t="s">
        <v>1258</v>
      </c>
      <c r="G139" s="142"/>
    </row>
    <row r="140" spans="1:7">
      <c r="A140" s="142">
        <v>138</v>
      </c>
      <c r="B140" s="142" t="s">
        <v>91</v>
      </c>
      <c r="C140" s="140"/>
      <c r="D140" s="140"/>
      <c r="E140" s="192">
        <v>17000</v>
      </c>
      <c r="F140" s="142" t="s">
        <v>1258</v>
      </c>
      <c r="G140" s="142"/>
    </row>
    <row r="141" spans="1:7">
      <c r="A141" s="142">
        <v>139</v>
      </c>
      <c r="B141" s="142" t="s">
        <v>5</v>
      </c>
      <c r="C141" s="140"/>
      <c r="D141" s="140"/>
      <c r="E141" s="192">
        <v>300000</v>
      </c>
      <c r="F141" s="142" t="s">
        <v>1259</v>
      </c>
      <c r="G141" s="142" t="s">
        <v>2198</v>
      </c>
    </row>
    <row r="142" spans="1:7">
      <c r="A142" s="142">
        <v>140</v>
      </c>
      <c r="B142" s="142" t="s">
        <v>5</v>
      </c>
      <c r="C142" s="140"/>
      <c r="D142" s="140"/>
      <c r="E142" s="192">
        <v>12000</v>
      </c>
      <c r="F142" s="142" t="s">
        <v>1259</v>
      </c>
      <c r="G142" s="142"/>
    </row>
    <row r="143" spans="1:7">
      <c r="A143" s="142">
        <v>141</v>
      </c>
      <c r="B143" s="142" t="s">
        <v>815</v>
      </c>
      <c r="C143" s="140"/>
      <c r="D143" s="140"/>
      <c r="E143" s="192">
        <v>5000</v>
      </c>
      <c r="F143" s="142" t="s">
        <v>1259</v>
      </c>
      <c r="G143" s="142"/>
    </row>
    <row r="144" spans="1:7">
      <c r="A144" s="142">
        <v>142</v>
      </c>
      <c r="B144" s="142" t="s">
        <v>456</v>
      </c>
      <c r="C144" s="140"/>
      <c r="D144" s="140"/>
      <c r="E144" s="192">
        <v>10000</v>
      </c>
      <c r="F144" s="142" t="s">
        <v>1259</v>
      </c>
      <c r="G144" s="142"/>
    </row>
    <row r="145" spans="1:7">
      <c r="A145" s="142">
        <v>143</v>
      </c>
      <c r="B145" s="142" t="s">
        <v>458</v>
      </c>
      <c r="C145" s="140"/>
      <c r="D145" s="140"/>
      <c r="E145" s="192">
        <v>5000</v>
      </c>
      <c r="F145" s="142" t="s">
        <v>1259</v>
      </c>
      <c r="G145" s="142"/>
    </row>
    <row r="146" spans="1:7">
      <c r="A146" s="142">
        <v>144</v>
      </c>
      <c r="B146" s="142" t="s">
        <v>460</v>
      </c>
      <c r="C146" s="143"/>
      <c r="D146" s="140"/>
      <c r="E146" s="192">
        <v>20000</v>
      </c>
      <c r="F146" s="142" t="s">
        <v>1259</v>
      </c>
      <c r="G146" s="142"/>
    </row>
    <row r="147" spans="1:7" ht="114">
      <c r="A147" s="142">
        <v>145</v>
      </c>
      <c r="B147" s="142" t="s">
        <v>121</v>
      </c>
      <c r="C147" s="143"/>
      <c r="D147" s="140"/>
      <c r="E147" s="192">
        <v>32000</v>
      </c>
      <c r="F147" s="142" t="s">
        <v>1259</v>
      </c>
      <c r="G147" s="140" t="s">
        <v>8677</v>
      </c>
    </row>
    <row r="148" spans="1:7">
      <c r="A148" s="142">
        <v>146</v>
      </c>
      <c r="B148" s="142" t="s">
        <v>92</v>
      </c>
      <c r="C148" s="143"/>
      <c r="D148" s="140"/>
      <c r="E148" s="192">
        <v>200000</v>
      </c>
      <c r="F148" s="142" t="s">
        <v>1259</v>
      </c>
      <c r="G148" s="142" t="s">
        <v>2198</v>
      </c>
    </row>
    <row r="149" spans="1:7">
      <c r="A149" s="142">
        <v>147</v>
      </c>
      <c r="B149" s="142" t="s">
        <v>466</v>
      </c>
      <c r="C149" s="143"/>
      <c r="D149" s="140"/>
      <c r="E149" s="192">
        <v>11000</v>
      </c>
      <c r="F149" s="142" t="s">
        <v>1259</v>
      </c>
      <c r="G149" s="142"/>
    </row>
    <row r="150" spans="1:7">
      <c r="A150" s="142">
        <v>148</v>
      </c>
      <c r="B150" s="142" t="s">
        <v>312</v>
      </c>
      <c r="C150" s="143"/>
      <c r="D150" s="140"/>
      <c r="E150" s="192">
        <v>12000</v>
      </c>
      <c r="F150" s="142" t="s">
        <v>1260</v>
      </c>
      <c r="G150" s="142"/>
    </row>
    <row r="151" spans="1:7">
      <c r="A151" s="142">
        <v>149</v>
      </c>
      <c r="B151" s="142" t="s">
        <v>469</v>
      </c>
      <c r="C151" s="143"/>
      <c r="D151" s="140"/>
      <c r="E151" s="192">
        <v>5000</v>
      </c>
      <c r="F151" s="142" t="s">
        <v>1260</v>
      </c>
      <c r="G151" s="142"/>
    </row>
    <row r="152" spans="1:7">
      <c r="A152" s="142">
        <v>150</v>
      </c>
      <c r="B152" s="142" t="s">
        <v>7</v>
      </c>
      <c r="C152" s="143"/>
      <c r="D152" s="140"/>
      <c r="E152" s="192">
        <v>100000</v>
      </c>
      <c r="F152" s="142" t="s">
        <v>1260</v>
      </c>
      <c r="G152" s="142" t="s">
        <v>2198</v>
      </c>
    </row>
    <row r="153" spans="1:7">
      <c r="A153" s="142">
        <v>151</v>
      </c>
      <c r="B153" s="142" t="s">
        <v>314</v>
      </c>
      <c r="C153" s="143"/>
      <c r="D153" s="140"/>
      <c r="E153" s="192">
        <v>100000</v>
      </c>
      <c r="F153" s="142" t="s">
        <v>1260</v>
      </c>
      <c r="G153" s="142" t="s">
        <v>2198</v>
      </c>
    </row>
    <row r="154" spans="1:7">
      <c r="A154" s="142">
        <v>152</v>
      </c>
      <c r="B154" s="142" t="s">
        <v>46</v>
      </c>
      <c r="C154" s="143"/>
      <c r="D154" s="140"/>
      <c r="E154" s="192">
        <v>300000</v>
      </c>
      <c r="F154" s="142" t="s">
        <v>1260</v>
      </c>
      <c r="G154" s="142" t="s">
        <v>2198</v>
      </c>
    </row>
    <row r="155" spans="1:7">
      <c r="A155" s="142">
        <v>153</v>
      </c>
      <c r="B155" s="142" t="s">
        <v>8</v>
      </c>
      <c r="C155" s="143"/>
      <c r="D155" s="140"/>
      <c r="E155" s="192">
        <v>20000</v>
      </c>
      <c r="F155" s="142" t="s">
        <v>1260</v>
      </c>
      <c r="G155" s="142"/>
    </row>
    <row r="156" spans="1:7">
      <c r="A156" s="142">
        <v>154</v>
      </c>
      <c r="B156" s="142" t="s">
        <v>818</v>
      </c>
      <c r="C156" s="143"/>
      <c r="D156" s="140"/>
      <c r="E156" s="192">
        <v>70000</v>
      </c>
      <c r="F156" s="142" t="s">
        <v>1260</v>
      </c>
      <c r="G156" s="142" t="s">
        <v>2198</v>
      </c>
    </row>
    <row r="157" spans="1:7">
      <c r="A157" s="142">
        <v>155</v>
      </c>
      <c r="B157" s="142" t="s">
        <v>818</v>
      </c>
      <c r="C157" s="143"/>
      <c r="D157" s="140"/>
      <c r="E157" s="192">
        <v>70000</v>
      </c>
      <c r="F157" s="142" t="s">
        <v>1260</v>
      </c>
      <c r="G157" s="142" t="s">
        <v>2198</v>
      </c>
    </row>
    <row r="158" spans="1:7">
      <c r="A158" s="142">
        <v>156</v>
      </c>
      <c r="B158" s="142" t="s">
        <v>18</v>
      </c>
      <c r="C158" s="143"/>
      <c r="D158" s="140"/>
      <c r="E158" s="192">
        <v>300000</v>
      </c>
      <c r="F158" s="142" t="s">
        <v>1260</v>
      </c>
      <c r="G158" s="142" t="s">
        <v>2198</v>
      </c>
    </row>
    <row r="159" spans="1:7">
      <c r="A159" s="142">
        <v>157</v>
      </c>
      <c r="B159" s="142" t="s">
        <v>485</v>
      </c>
      <c r="C159" s="143"/>
      <c r="D159" s="140"/>
      <c r="E159" s="192">
        <v>100000</v>
      </c>
      <c r="F159" s="142" t="s">
        <v>1261</v>
      </c>
      <c r="G159" s="142" t="s">
        <v>2198</v>
      </c>
    </row>
    <row r="160" spans="1:7">
      <c r="A160" s="142">
        <v>158</v>
      </c>
      <c r="B160" s="142" t="s">
        <v>485</v>
      </c>
      <c r="C160" s="143"/>
      <c r="D160" s="140"/>
      <c r="E160" s="192">
        <v>100000</v>
      </c>
      <c r="F160" s="142" t="s">
        <v>1261</v>
      </c>
      <c r="G160" s="142" t="s">
        <v>2198</v>
      </c>
    </row>
    <row r="161" spans="1:7">
      <c r="A161" s="142">
        <v>159</v>
      </c>
      <c r="B161" s="142" t="s">
        <v>55</v>
      </c>
      <c r="C161" s="143"/>
      <c r="D161" s="140"/>
      <c r="E161" s="192">
        <v>35000</v>
      </c>
      <c r="F161" s="142" t="s">
        <v>1261</v>
      </c>
      <c r="G161" s="142"/>
    </row>
    <row r="162" spans="1:7">
      <c r="A162" s="142">
        <v>160</v>
      </c>
      <c r="B162" s="142" t="s">
        <v>822</v>
      </c>
      <c r="C162" s="143"/>
      <c r="D162" s="140"/>
      <c r="E162" s="192">
        <v>35000</v>
      </c>
      <c r="F162" s="142" t="s">
        <v>1261</v>
      </c>
      <c r="G162" s="142"/>
    </row>
    <row r="163" spans="1:7">
      <c r="A163" s="142">
        <v>161</v>
      </c>
      <c r="B163" s="142" t="s">
        <v>65</v>
      </c>
      <c r="C163" s="143"/>
      <c r="D163" s="140"/>
      <c r="E163" s="192">
        <v>35000</v>
      </c>
      <c r="F163" s="142" t="s">
        <v>1261</v>
      </c>
      <c r="G163" s="142"/>
    </row>
    <row r="164" spans="1:7" ht="99.75">
      <c r="A164" s="142">
        <v>162</v>
      </c>
      <c r="B164" s="142" t="s">
        <v>520</v>
      </c>
      <c r="C164" s="143"/>
      <c r="D164" s="140"/>
      <c r="E164" s="192">
        <v>35000</v>
      </c>
      <c r="F164" s="142" t="s">
        <v>1262</v>
      </c>
      <c r="G164" s="140" t="s">
        <v>8678</v>
      </c>
    </row>
    <row r="165" spans="1:7">
      <c r="A165" s="142">
        <v>163</v>
      </c>
      <c r="B165" s="142" t="s">
        <v>543</v>
      </c>
      <c r="C165" s="143"/>
      <c r="D165" s="140"/>
      <c r="E165" s="192">
        <v>17500</v>
      </c>
      <c r="F165" s="142" t="s">
        <v>1262</v>
      </c>
      <c r="G165" s="142"/>
    </row>
    <row r="166" spans="1:7">
      <c r="A166" s="142">
        <v>164</v>
      </c>
      <c r="B166" s="142" t="s">
        <v>854</v>
      </c>
      <c r="C166" s="143"/>
      <c r="D166" s="140"/>
      <c r="E166" s="192">
        <v>8750</v>
      </c>
      <c r="F166" s="142" t="s">
        <v>1262</v>
      </c>
      <c r="G166" s="142"/>
    </row>
    <row r="167" spans="1:7" ht="28.5">
      <c r="A167" s="142">
        <v>165</v>
      </c>
      <c r="B167" s="142" t="s">
        <v>1396</v>
      </c>
      <c r="C167" s="143"/>
      <c r="D167" s="140"/>
      <c r="E167" s="192">
        <v>2000</v>
      </c>
      <c r="F167" s="142" t="s">
        <v>1398</v>
      </c>
      <c r="G167" s="142"/>
    </row>
    <row r="168" spans="1:7" ht="28.5">
      <c r="A168" s="142">
        <v>166</v>
      </c>
      <c r="B168" s="142" t="s">
        <v>1397</v>
      </c>
      <c r="C168" s="143"/>
      <c r="D168" s="140"/>
      <c r="E168" s="192">
        <v>2000</v>
      </c>
      <c r="F168" s="142" t="s">
        <v>1399</v>
      </c>
      <c r="G168" s="142"/>
    </row>
    <row r="169" spans="1:7">
      <c r="A169" s="142">
        <v>167</v>
      </c>
      <c r="B169" s="142" t="s">
        <v>2987</v>
      </c>
      <c r="C169" s="143"/>
      <c r="D169" s="140"/>
      <c r="E169" s="192">
        <v>3739</v>
      </c>
      <c r="F169" s="142" t="s">
        <v>8634</v>
      </c>
      <c r="G169" s="553" t="s">
        <v>8471</v>
      </c>
    </row>
    <row r="170" spans="1:7">
      <c r="A170" s="142">
        <v>168</v>
      </c>
      <c r="B170" s="142" t="s">
        <v>3273</v>
      </c>
      <c r="C170" s="143"/>
      <c r="D170" s="140"/>
      <c r="E170" s="192">
        <v>3739</v>
      </c>
      <c r="F170" s="142" t="s">
        <v>8635</v>
      </c>
      <c r="G170" s="553"/>
    </row>
    <row r="171" spans="1:7">
      <c r="A171" s="142">
        <v>169</v>
      </c>
      <c r="B171" s="142" t="s">
        <v>3573</v>
      </c>
      <c r="C171" s="143"/>
      <c r="D171" s="140"/>
      <c r="E171" s="192">
        <v>3739</v>
      </c>
      <c r="F171" s="142" t="s">
        <v>8636</v>
      </c>
      <c r="G171" s="553"/>
    </row>
    <row r="172" spans="1:7">
      <c r="A172" s="142">
        <v>170</v>
      </c>
      <c r="B172" s="142" t="s">
        <v>3906</v>
      </c>
      <c r="C172" s="143"/>
      <c r="D172" s="140"/>
      <c r="E172" s="192">
        <v>3739</v>
      </c>
      <c r="F172" s="142" t="s">
        <v>8472</v>
      </c>
      <c r="G172" s="553"/>
    </row>
    <row r="173" spans="1:7" ht="42.75">
      <c r="A173" s="142">
        <v>171</v>
      </c>
      <c r="B173" s="142" t="s">
        <v>3881</v>
      </c>
      <c r="C173" s="143"/>
      <c r="D173" s="140"/>
      <c r="E173" s="192">
        <v>26920</v>
      </c>
      <c r="F173" s="142" t="s">
        <v>8609</v>
      </c>
      <c r="G173" s="140" t="s">
        <v>8474</v>
      </c>
    </row>
    <row r="174" spans="1:7" ht="27" customHeight="1">
      <c r="A174" s="582" t="s">
        <v>1938</v>
      </c>
      <c r="B174" s="582"/>
      <c r="C174" s="582"/>
      <c r="D174" s="582"/>
      <c r="E174" s="234">
        <f>SUM(E3:E173)</f>
        <v>5146126</v>
      </c>
      <c r="F174" s="350"/>
      <c r="G174" s="53"/>
    </row>
    <row r="175" spans="1:7" ht="27" customHeight="1">
      <c r="A175" s="577" t="s">
        <v>2195</v>
      </c>
      <c r="B175" s="577"/>
      <c r="C175" s="577"/>
      <c r="D175" s="577"/>
      <c r="E175" s="351">
        <f>2976500+E173</f>
        <v>3003420</v>
      </c>
      <c r="F175" s="59"/>
      <c r="G175" s="71" t="s">
        <v>3905</v>
      </c>
    </row>
    <row r="176" spans="1:7" ht="42.75">
      <c r="A176" s="577" t="s">
        <v>2196</v>
      </c>
      <c r="B176" s="577"/>
      <c r="C176" s="577"/>
      <c r="D176" s="577"/>
      <c r="E176" s="351">
        <f>E174-E175</f>
        <v>2142706</v>
      </c>
      <c r="F176" s="59"/>
      <c r="G176" s="71" t="s">
        <v>3635</v>
      </c>
    </row>
    <row r="177" spans="1:7" ht="47.25" customHeight="1">
      <c r="A177" s="566" t="s">
        <v>9051</v>
      </c>
      <c r="B177" s="566"/>
      <c r="C177" s="566"/>
      <c r="D177" s="566"/>
      <c r="E177" s="566"/>
      <c r="F177" s="566"/>
      <c r="G177" s="566"/>
    </row>
  </sheetData>
  <mergeCells count="5">
    <mergeCell ref="G169:G172"/>
    <mergeCell ref="A177:G177"/>
    <mergeCell ref="A174:D174"/>
    <mergeCell ref="A175:D175"/>
    <mergeCell ref="A176:D176"/>
  </mergeCells>
  <phoneticPr fontId="2" type="noConversion"/>
  <printOptions horizontalCentered="1"/>
  <pageMargins left="0.70866141732283472" right="0.51181102362204722" top="0.55118110236220474" bottom="0.55118110236220474" header="0.31496062992125984" footer="0.31496062992125984"/>
  <pageSetup paperSize="9" scale="83" fitToHeight="100" orientation="portrait"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
  <sheetViews>
    <sheetView zoomScale="90" zoomScaleNormal="90" workbookViewId="0">
      <selection activeCell="D4" sqref="D4:E9"/>
    </sheetView>
  </sheetViews>
  <sheetFormatPr defaultColWidth="8.875" defaultRowHeight="14.25"/>
  <cols>
    <col min="1" max="1" width="5.5" style="3" customWidth="1"/>
    <col min="2" max="2" width="11" style="3" customWidth="1"/>
    <col min="3" max="3" width="11.75" style="3" customWidth="1"/>
    <col min="4" max="5" width="19.875" style="3" customWidth="1"/>
    <col min="6" max="6" width="11" style="3" customWidth="1"/>
    <col min="7" max="7" width="11.25" style="5" bestFit="1" customWidth="1"/>
    <col min="8" max="8" width="13.5" style="3" customWidth="1"/>
    <col min="9" max="9" width="13.875" style="3" customWidth="1"/>
    <col min="10" max="10" width="24" style="3" customWidth="1"/>
    <col min="11" max="11" width="10.125" style="3" customWidth="1"/>
    <col min="12" max="16384" width="8.875" style="3"/>
  </cols>
  <sheetData>
    <row r="1" spans="1:13" s="2" customFormat="1" ht="19.5">
      <c r="A1" s="1" t="s">
        <v>3959</v>
      </c>
      <c r="G1" s="4"/>
    </row>
    <row r="2" spans="1:13">
      <c r="A2" s="547" t="s">
        <v>0</v>
      </c>
      <c r="B2" s="547" t="s">
        <v>83</v>
      </c>
      <c r="C2" s="547" t="s">
        <v>8629</v>
      </c>
      <c r="D2" s="547" t="s">
        <v>21</v>
      </c>
      <c r="E2" s="547" t="s">
        <v>22</v>
      </c>
      <c r="F2" s="547" t="s">
        <v>2019</v>
      </c>
      <c r="G2" s="548" t="s">
        <v>8632</v>
      </c>
      <c r="H2" s="547" t="s">
        <v>2206</v>
      </c>
      <c r="I2" s="547" t="s">
        <v>41</v>
      </c>
      <c r="J2" s="547" t="s">
        <v>2020</v>
      </c>
      <c r="K2" s="547"/>
      <c r="L2" s="547"/>
    </row>
    <row r="3" spans="1:13">
      <c r="A3" s="547"/>
      <c r="B3" s="547"/>
      <c r="C3" s="547"/>
      <c r="D3" s="547"/>
      <c r="E3" s="547"/>
      <c r="F3" s="547"/>
      <c r="G3" s="548"/>
      <c r="H3" s="547"/>
      <c r="I3" s="547"/>
      <c r="J3" s="147" t="s">
        <v>3291</v>
      </c>
      <c r="K3" s="547" t="s">
        <v>35</v>
      </c>
      <c r="L3" s="547"/>
    </row>
    <row r="4" spans="1:13" ht="59.25" customHeight="1">
      <c r="A4" s="142">
        <v>1</v>
      </c>
      <c r="B4" s="142" t="s">
        <v>756</v>
      </c>
      <c r="C4" s="192">
        <v>1960000</v>
      </c>
      <c r="D4" s="143"/>
      <c r="E4" s="30"/>
      <c r="F4" s="142" t="s">
        <v>1121</v>
      </c>
      <c r="G4" s="185">
        <v>2000000</v>
      </c>
      <c r="H4" s="146">
        <f>40000/2000000</f>
        <v>0.02</v>
      </c>
      <c r="I4" s="174" t="s">
        <v>2178</v>
      </c>
      <c r="J4" s="556" t="s">
        <v>4009</v>
      </c>
      <c r="K4" s="237"/>
      <c r="L4" s="143"/>
    </row>
    <row r="5" spans="1:13" ht="59.25" customHeight="1">
      <c r="A5" s="142">
        <v>2</v>
      </c>
      <c r="B5" s="142" t="s">
        <v>759</v>
      </c>
      <c r="C5" s="192">
        <v>4900000</v>
      </c>
      <c r="D5" s="143"/>
      <c r="E5" s="30"/>
      <c r="F5" s="142" t="s">
        <v>1122</v>
      </c>
      <c r="G5" s="185">
        <v>5000000</v>
      </c>
      <c r="H5" s="146">
        <f>100000/5000000</f>
        <v>0.02</v>
      </c>
      <c r="I5" s="174" t="s">
        <v>2179</v>
      </c>
      <c r="J5" s="556"/>
      <c r="K5" s="143"/>
      <c r="L5" s="143"/>
    </row>
    <row r="6" spans="1:13">
      <c r="A6" s="142">
        <v>3</v>
      </c>
      <c r="B6" s="142" t="s">
        <v>855</v>
      </c>
      <c r="C6" s="192">
        <v>288000</v>
      </c>
      <c r="D6" s="143"/>
      <c r="E6" s="30"/>
      <c r="F6" s="142" t="s">
        <v>1123</v>
      </c>
      <c r="G6" s="185"/>
      <c r="H6" s="142" t="s">
        <v>2222</v>
      </c>
      <c r="I6" s="142"/>
      <c r="J6" s="142"/>
      <c r="K6" s="142"/>
      <c r="L6" s="142"/>
    </row>
    <row r="7" spans="1:13">
      <c r="A7" s="142">
        <v>4</v>
      </c>
      <c r="B7" s="142" t="s">
        <v>856</v>
      </c>
      <c r="C7" s="192">
        <v>960000</v>
      </c>
      <c r="D7" s="143"/>
      <c r="E7" s="30"/>
      <c r="F7" s="142" t="s">
        <v>1124</v>
      </c>
      <c r="G7" s="185"/>
      <c r="H7" s="142" t="s">
        <v>2222</v>
      </c>
      <c r="I7" s="142"/>
      <c r="J7" s="142"/>
      <c r="K7" s="142"/>
      <c r="L7" s="142"/>
    </row>
    <row r="8" spans="1:13">
      <c r="A8" s="142">
        <v>5</v>
      </c>
      <c r="B8" s="142" t="s">
        <v>772</v>
      </c>
      <c r="C8" s="192">
        <v>182000</v>
      </c>
      <c r="D8" s="143"/>
      <c r="E8" s="30"/>
      <c r="F8" s="142" t="s">
        <v>1125</v>
      </c>
      <c r="G8" s="185"/>
      <c r="H8" s="142" t="s">
        <v>2222</v>
      </c>
      <c r="I8" s="142"/>
      <c r="J8" s="142"/>
      <c r="K8" s="142"/>
      <c r="L8" s="142"/>
    </row>
    <row r="9" spans="1:13" ht="28.5">
      <c r="A9" s="142">
        <v>6</v>
      </c>
      <c r="B9" s="142" t="s">
        <v>857</v>
      </c>
      <c r="C9" s="192">
        <v>235000</v>
      </c>
      <c r="D9" s="353"/>
      <c r="E9" s="30"/>
      <c r="F9" s="142" t="s">
        <v>1132</v>
      </c>
      <c r="G9" s="185"/>
      <c r="H9" s="142" t="s">
        <v>2222</v>
      </c>
      <c r="I9" s="142"/>
      <c r="J9" s="142"/>
      <c r="K9" s="142"/>
      <c r="L9" s="142"/>
    </row>
    <row r="10" spans="1:13" s="29" customFormat="1" ht="26.25" customHeight="1">
      <c r="A10" s="576" t="s">
        <v>2025</v>
      </c>
      <c r="B10" s="576"/>
      <c r="C10" s="309">
        <f>SUM(C4:C9)</f>
        <v>8525000</v>
      </c>
      <c r="D10" s="308"/>
      <c r="E10" s="308"/>
      <c r="F10" s="308"/>
      <c r="G10" s="308"/>
      <c r="H10" s="308"/>
      <c r="I10" s="308"/>
      <c r="J10" s="308"/>
      <c r="K10" s="354"/>
      <c r="L10" s="354"/>
    </row>
    <row r="11" spans="1:13" s="180" customFormat="1" ht="87" customHeight="1">
      <c r="A11" s="553" t="s">
        <v>9052</v>
      </c>
      <c r="B11" s="553"/>
      <c r="C11" s="553"/>
      <c r="D11" s="553"/>
      <c r="E11" s="553"/>
      <c r="F11" s="553"/>
      <c r="G11" s="553"/>
      <c r="H11" s="553"/>
      <c r="I11" s="553"/>
      <c r="J11" s="553"/>
      <c r="K11" s="553"/>
      <c r="L11" s="553"/>
      <c r="M11" s="352"/>
    </row>
  </sheetData>
  <mergeCells count="14">
    <mergeCell ref="A10:B10"/>
    <mergeCell ref="A11:L11"/>
    <mergeCell ref="J4:J5"/>
    <mergeCell ref="A2:A3"/>
    <mergeCell ref="B2:B3"/>
    <mergeCell ref="C2:C3"/>
    <mergeCell ref="D2:D3"/>
    <mergeCell ref="E2:E3"/>
    <mergeCell ref="F2:F3"/>
    <mergeCell ref="G2:G3"/>
    <mergeCell ref="H2:H3"/>
    <mergeCell ref="I2:I3"/>
    <mergeCell ref="J2:L2"/>
    <mergeCell ref="K3:L3"/>
  </mergeCells>
  <phoneticPr fontId="2" type="noConversion"/>
  <printOptions horizontalCentered="1"/>
  <pageMargins left="0.51181102362204722" right="0.51181102362204722" top="0.74803149606299213" bottom="0.55118110236220474" header="0.31496062992125984" footer="0.31496062992125984"/>
  <pageSetup paperSize="9" scale="84" fitToHeight="0" orientation="landscape"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7"/>
  <sheetViews>
    <sheetView topLeftCell="A64" zoomScale="90" zoomScaleNormal="90" workbookViewId="0">
      <selection activeCell="C3" sqref="C3:D74"/>
    </sheetView>
  </sheetViews>
  <sheetFormatPr defaultColWidth="8.875" defaultRowHeight="14.25"/>
  <cols>
    <col min="1" max="1" width="5.5" style="20" customWidth="1"/>
    <col min="2" max="2" width="11.375" style="3" customWidth="1"/>
    <col min="3" max="4" width="17.5" style="3" customWidth="1"/>
    <col min="5" max="5" width="11.5" style="3" customWidth="1"/>
    <col min="6" max="6" width="12.25" style="20" customWidth="1"/>
    <col min="7" max="7" width="27.875" style="20" customWidth="1"/>
    <col min="8" max="16384" width="8.875" style="3"/>
  </cols>
  <sheetData>
    <row r="1" spans="1:7" s="2" customFormat="1" ht="19.5">
      <c r="A1" s="355" t="s">
        <v>3922</v>
      </c>
      <c r="B1" s="295"/>
      <c r="C1" s="295"/>
      <c r="D1" s="295"/>
      <c r="E1" s="295"/>
      <c r="F1" s="297"/>
      <c r="G1" s="297"/>
    </row>
    <row r="2" spans="1:7">
      <c r="A2" s="147" t="s">
        <v>0</v>
      </c>
      <c r="B2" s="147" t="s">
        <v>83</v>
      </c>
      <c r="C2" s="147" t="s">
        <v>21</v>
      </c>
      <c r="D2" s="147" t="s">
        <v>22</v>
      </c>
      <c r="E2" s="147" t="s">
        <v>84</v>
      </c>
      <c r="F2" s="147" t="s">
        <v>2</v>
      </c>
      <c r="G2" s="147" t="s">
        <v>1953</v>
      </c>
    </row>
    <row r="3" spans="1:7" ht="52.5" customHeight="1">
      <c r="A3" s="142">
        <v>1</v>
      </c>
      <c r="B3" s="142" t="s">
        <v>1434</v>
      </c>
      <c r="C3" s="140"/>
      <c r="D3" s="140"/>
      <c r="E3" s="192">
        <v>30000</v>
      </c>
      <c r="F3" s="142" t="s">
        <v>1130</v>
      </c>
      <c r="G3" s="140" t="s">
        <v>3645</v>
      </c>
    </row>
    <row r="4" spans="1:7" ht="52.5" customHeight="1">
      <c r="A4" s="142">
        <v>2</v>
      </c>
      <c r="B4" s="142" t="s">
        <v>1435</v>
      </c>
      <c r="C4" s="140"/>
      <c r="D4" s="140"/>
      <c r="E4" s="192">
        <v>10000</v>
      </c>
      <c r="F4" s="142" t="s">
        <v>1130</v>
      </c>
      <c r="G4" s="140" t="s">
        <v>3645</v>
      </c>
    </row>
    <row r="5" spans="1:7">
      <c r="A5" s="142">
        <v>3</v>
      </c>
      <c r="B5" s="142" t="s">
        <v>763</v>
      </c>
      <c r="C5" s="140"/>
      <c r="D5" s="140"/>
      <c r="E5" s="192">
        <v>100000</v>
      </c>
      <c r="F5" s="142" t="s">
        <v>1126</v>
      </c>
      <c r="G5" s="142"/>
    </row>
    <row r="6" spans="1:7">
      <c r="A6" s="142">
        <v>4</v>
      </c>
      <c r="B6" s="142" t="s">
        <v>840</v>
      </c>
      <c r="C6" s="140"/>
      <c r="D6" s="140"/>
      <c r="E6" s="192">
        <v>12000</v>
      </c>
      <c r="F6" s="142" t="s">
        <v>1131</v>
      </c>
      <c r="G6" s="142"/>
    </row>
    <row r="7" spans="1:7">
      <c r="A7" s="142">
        <v>5</v>
      </c>
      <c r="B7" s="142" t="s">
        <v>832</v>
      </c>
      <c r="C7" s="140"/>
      <c r="D7" s="140"/>
      <c r="E7" s="192">
        <v>40000</v>
      </c>
      <c r="F7" s="142" t="s">
        <v>1133</v>
      </c>
      <c r="G7" s="142"/>
    </row>
    <row r="8" spans="1:7" ht="28.5">
      <c r="A8" s="142">
        <v>6</v>
      </c>
      <c r="B8" s="142" t="s">
        <v>1436</v>
      </c>
      <c r="C8" s="140"/>
      <c r="D8" s="140"/>
      <c r="E8" s="192">
        <v>40000</v>
      </c>
      <c r="F8" s="142" t="s">
        <v>1437</v>
      </c>
      <c r="G8" s="142"/>
    </row>
    <row r="9" spans="1:7">
      <c r="A9" s="142">
        <v>7</v>
      </c>
      <c r="B9" s="142" t="s">
        <v>858</v>
      </c>
      <c r="C9" s="140"/>
      <c r="D9" s="140"/>
      <c r="E9" s="192">
        <v>100000</v>
      </c>
      <c r="F9" s="142" t="s">
        <v>1126</v>
      </c>
      <c r="G9" s="142"/>
    </row>
    <row r="10" spans="1:7" ht="28.5">
      <c r="A10" s="142">
        <v>8</v>
      </c>
      <c r="B10" s="142" t="s">
        <v>1440</v>
      </c>
      <c r="C10" s="140"/>
      <c r="D10" s="140"/>
      <c r="E10" s="192">
        <v>12000</v>
      </c>
      <c r="F10" s="142" t="s">
        <v>1441</v>
      </c>
      <c r="G10" s="142"/>
    </row>
    <row r="11" spans="1:7">
      <c r="A11" s="142">
        <v>9</v>
      </c>
      <c r="B11" s="142" t="s">
        <v>847</v>
      </c>
      <c r="C11" s="140"/>
      <c r="D11" s="140"/>
      <c r="E11" s="192">
        <v>40000</v>
      </c>
      <c r="F11" s="142" t="s">
        <v>1133</v>
      </c>
      <c r="G11" s="142"/>
    </row>
    <row r="12" spans="1:7">
      <c r="A12" s="142">
        <v>10</v>
      </c>
      <c r="B12" s="142" t="s">
        <v>834</v>
      </c>
      <c r="C12" s="140"/>
      <c r="D12" s="140"/>
      <c r="E12" s="192">
        <v>40000</v>
      </c>
      <c r="F12" s="142" t="s">
        <v>1133</v>
      </c>
      <c r="G12" s="142"/>
    </row>
    <row r="13" spans="1:7" s="208" customFormat="1">
      <c r="A13" s="142">
        <v>11</v>
      </c>
      <c r="B13" s="37" t="s">
        <v>775</v>
      </c>
      <c r="C13" s="141"/>
      <c r="D13" s="141"/>
      <c r="E13" s="61">
        <v>100000</v>
      </c>
      <c r="F13" s="37" t="s">
        <v>1126</v>
      </c>
      <c r="G13" s="37"/>
    </row>
    <row r="14" spans="1:7">
      <c r="A14" s="142">
        <v>12</v>
      </c>
      <c r="B14" s="142" t="s">
        <v>848</v>
      </c>
      <c r="C14" s="140"/>
      <c r="D14" s="140"/>
      <c r="E14" s="192">
        <v>12000</v>
      </c>
      <c r="F14" s="142" t="s">
        <v>1134</v>
      </c>
      <c r="G14" s="142"/>
    </row>
    <row r="15" spans="1:7" ht="28.5">
      <c r="A15" s="142">
        <v>13</v>
      </c>
      <c r="B15" s="142" t="s">
        <v>1438</v>
      </c>
      <c r="C15" s="140"/>
      <c r="D15" s="140"/>
      <c r="E15" s="192">
        <v>40000</v>
      </c>
      <c r="F15" s="142" t="s">
        <v>1439</v>
      </c>
      <c r="G15" s="142"/>
    </row>
    <row r="16" spans="1:7">
      <c r="A16" s="142">
        <v>14</v>
      </c>
      <c r="B16" s="37" t="s">
        <v>780</v>
      </c>
      <c r="C16" s="141"/>
      <c r="D16" s="141"/>
      <c r="E16" s="61">
        <v>100000</v>
      </c>
      <c r="F16" s="37" t="s">
        <v>1127</v>
      </c>
      <c r="G16" s="37"/>
    </row>
    <row r="17" spans="1:7" ht="28.5">
      <c r="A17" s="142">
        <v>15</v>
      </c>
      <c r="B17" s="142" t="s">
        <v>1442</v>
      </c>
      <c r="C17" s="140"/>
      <c r="D17" s="140"/>
      <c r="E17" s="192">
        <v>6000</v>
      </c>
      <c r="F17" s="142" t="s">
        <v>1439</v>
      </c>
      <c r="G17" s="142"/>
    </row>
    <row r="18" spans="1:7" ht="28.5">
      <c r="A18" s="142">
        <v>16</v>
      </c>
      <c r="B18" s="142" t="s">
        <v>1443</v>
      </c>
      <c r="C18" s="140"/>
      <c r="D18" s="140"/>
      <c r="E18" s="192">
        <v>2000</v>
      </c>
      <c r="F18" s="142" t="s">
        <v>1439</v>
      </c>
      <c r="G18" s="142"/>
    </row>
    <row r="19" spans="1:7" ht="28.5">
      <c r="A19" s="142">
        <v>17</v>
      </c>
      <c r="B19" s="142" t="s">
        <v>1443</v>
      </c>
      <c r="C19" s="140"/>
      <c r="D19" s="140"/>
      <c r="E19" s="192">
        <v>2000</v>
      </c>
      <c r="F19" s="142" t="s">
        <v>1439</v>
      </c>
      <c r="G19" s="142"/>
    </row>
    <row r="20" spans="1:7">
      <c r="A20" s="142">
        <v>18</v>
      </c>
      <c r="B20" s="37" t="s">
        <v>676</v>
      </c>
      <c r="C20" s="141"/>
      <c r="D20" s="141"/>
      <c r="E20" s="61">
        <v>4000</v>
      </c>
      <c r="F20" s="37" t="s">
        <v>1134</v>
      </c>
      <c r="G20" s="37"/>
    </row>
    <row r="21" spans="1:7">
      <c r="A21" s="142">
        <v>19</v>
      </c>
      <c r="B21" s="142" t="s">
        <v>721</v>
      </c>
      <c r="C21" s="140"/>
      <c r="D21" s="140"/>
      <c r="E21" s="192">
        <v>200000</v>
      </c>
      <c r="F21" s="142" t="s">
        <v>1134</v>
      </c>
      <c r="G21" s="142"/>
    </row>
    <row r="22" spans="1:7">
      <c r="A22" s="142">
        <v>20</v>
      </c>
      <c r="B22" s="142" t="s">
        <v>678</v>
      </c>
      <c r="C22" s="140"/>
      <c r="D22" s="140"/>
      <c r="E22" s="192">
        <v>40000</v>
      </c>
      <c r="F22" s="142" t="s">
        <v>1135</v>
      </c>
      <c r="G22" s="142"/>
    </row>
    <row r="23" spans="1:7">
      <c r="A23" s="142">
        <v>21</v>
      </c>
      <c r="B23" s="37" t="s">
        <v>692</v>
      </c>
      <c r="C23" s="141"/>
      <c r="D23" s="141"/>
      <c r="E23" s="61">
        <v>100000</v>
      </c>
      <c r="F23" s="37" t="s">
        <v>1135</v>
      </c>
      <c r="G23" s="142"/>
    </row>
    <row r="24" spans="1:7">
      <c r="A24" s="142">
        <v>22</v>
      </c>
      <c r="B24" s="142" t="s">
        <v>666</v>
      </c>
      <c r="C24" s="140"/>
      <c r="D24" s="140"/>
      <c r="E24" s="192">
        <v>100000</v>
      </c>
      <c r="F24" s="142" t="s">
        <v>1136</v>
      </c>
      <c r="G24" s="142"/>
    </row>
    <row r="25" spans="1:7">
      <c r="A25" s="142">
        <v>23</v>
      </c>
      <c r="B25" s="142" t="s">
        <v>694</v>
      </c>
      <c r="C25" s="140"/>
      <c r="D25" s="140"/>
      <c r="E25" s="192">
        <v>100000</v>
      </c>
      <c r="F25" s="142" t="s">
        <v>1136</v>
      </c>
      <c r="G25" s="142"/>
    </row>
    <row r="26" spans="1:7" ht="28.5">
      <c r="A26" s="142">
        <v>24</v>
      </c>
      <c r="B26" s="142" t="s">
        <v>249</v>
      </c>
      <c r="C26" s="140"/>
      <c r="D26" s="140"/>
      <c r="E26" s="192">
        <v>50000</v>
      </c>
      <c r="F26" s="142" t="s">
        <v>1446</v>
      </c>
      <c r="G26" s="142"/>
    </row>
    <row r="27" spans="1:7" ht="66.75" customHeight="1">
      <c r="A27" s="142">
        <v>25</v>
      </c>
      <c r="B27" s="142" t="s">
        <v>1137</v>
      </c>
      <c r="C27" s="140"/>
      <c r="D27" s="140"/>
      <c r="E27" s="192">
        <v>50000</v>
      </c>
      <c r="F27" s="142" t="s">
        <v>1447</v>
      </c>
      <c r="G27" s="140" t="s">
        <v>3646</v>
      </c>
    </row>
    <row r="28" spans="1:7" ht="28.5">
      <c r="A28" s="142">
        <v>26</v>
      </c>
      <c r="B28" s="142" t="s">
        <v>251</v>
      </c>
      <c r="C28" s="140"/>
      <c r="D28" s="140"/>
      <c r="E28" s="192">
        <v>100000</v>
      </c>
      <c r="F28" s="142" t="s">
        <v>1446</v>
      </c>
      <c r="G28" s="142"/>
    </row>
    <row r="29" spans="1:7" ht="28.5">
      <c r="A29" s="142">
        <v>27</v>
      </c>
      <c r="B29" s="142" t="s">
        <v>348</v>
      </c>
      <c r="C29" s="140"/>
      <c r="D29" s="140"/>
      <c r="E29" s="192">
        <v>50000</v>
      </c>
      <c r="F29" s="142" t="s">
        <v>1446</v>
      </c>
      <c r="G29" s="142"/>
    </row>
    <row r="30" spans="1:7" ht="28.5">
      <c r="A30" s="142">
        <v>28</v>
      </c>
      <c r="B30" s="142" t="s">
        <v>353</v>
      </c>
      <c r="C30" s="140"/>
      <c r="D30" s="140"/>
      <c r="E30" s="192">
        <v>40000</v>
      </c>
      <c r="F30" s="142" t="s">
        <v>1446</v>
      </c>
      <c r="G30" s="142"/>
    </row>
    <row r="31" spans="1:7">
      <c r="A31" s="142">
        <v>29</v>
      </c>
      <c r="B31" s="142" t="s">
        <v>240</v>
      </c>
      <c r="C31" s="140"/>
      <c r="D31" s="140"/>
      <c r="E31" s="192">
        <v>100000</v>
      </c>
      <c r="F31" s="142" t="s">
        <v>1127</v>
      </c>
      <c r="G31" s="142"/>
    </row>
    <row r="32" spans="1:7" ht="28.5">
      <c r="A32" s="142">
        <v>30</v>
      </c>
      <c r="B32" s="142" t="s">
        <v>785</v>
      </c>
      <c r="C32" s="140"/>
      <c r="D32" s="140"/>
      <c r="E32" s="192">
        <v>40000</v>
      </c>
      <c r="F32" s="142" t="s">
        <v>1446</v>
      </c>
      <c r="G32" s="142"/>
    </row>
    <row r="33" spans="1:7" ht="28.5">
      <c r="A33" s="142">
        <v>31</v>
      </c>
      <c r="B33" s="142" t="s">
        <v>369</v>
      </c>
      <c r="C33" s="140"/>
      <c r="D33" s="140"/>
      <c r="E33" s="192">
        <v>200000</v>
      </c>
      <c r="F33" s="142" t="s">
        <v>1446</v>
      </c>
      <c r="G33" s="142"/>
    </row>
    <row r="34" spans="1:7" ht="28.5">
      <c r="A34" s="142">
        <v>32</v>
      </c>
      <c r="B34" s="142" t="s">
        <v>241</v>
      </c>
      <c r="C34" s="140"/>
      <c r="D34" s="140"/>
      <c r="E34" s="192">
        <v>100000</v>
      </c>
      <c r="F34" s="142" t="s">
        <v>1446</v>
      </c>
      <c r="G34" s="142"/>
    </row>
    <row r="35" spans="1:7" ht="28.5">
      <c r="A35" s="142">
        <v>33</v>
      </c>
      <c r="B35" s="142" t="s">
        <v>270</v>
      </c>
      <c r="C35" s="140"/>
      <c r="D35" s="140"/>
      <c r="E35" s="192">
        <v>40000</v>
      </c>
      <c r="F35" s="142" t="s">
        <v>1446</v>
      </c>
      <c r="G35" s="142"/>
    </row>
    <row r="36" spans="1:7" ht="28.5">
      <c r="A36" s="142">
        <v>34</v>
      </c>
      <c r="B36" s="142" t="s">
        <v>271</v>
      </c>
      <c r="C36" s="140"/>
      <c r="D36" s="140"/>
      <c r="E36" s="192">
        <v>200000</v>
      </c>
      <c r="F36" s="142" t="s">
        <v>1446</v>
      </c>
      <c r="G36" s="142"/>
    </row>
    <row r="37" spans="1:7" ht="28.5">
      <c r="A37" s="142">
        <v>35</v>
      </c>
      <c r="B37" s="142" t="s">
        <v>388</v>
      </c>
      <c r="C37" s="140"/>
      <c r="D37" s="140"/>
      <c r="E37" s="192">
        <v>100000</v>
      </c>
      <c r="F37" s="142" t="s">
        <v>1448</v>
      </c>
      <c r="G37" s="142"/>
    </row>
    <row r="38" spans="1:7" ht="28.5">
      <c r="A38" s="142">
        <v>36</v>
      </c>
      <c r="B38" s="142" t="s">
        <v>394</v>
      </c>
      <c r="C38" s="140"/>
      <c r="D38" s="140"/>
      <c r="E38" s="192">
        <v>200000</v>
      </c>
      <c r="F38" s="142" t="s">
        <v>1448</v>
      </c>
      <c r="G38" s="142"/>
    </row>
    <row r="39" spans="1:7" ht="28.5">
      <c r="A39" s="142">
        <v>37</v>
      </c>
      <c r="B39" s="142" t="s">
        <v>397</v>
      </c>
      <c r="C39" s="140"/>
      <c r="D39" s="140"/>
      <c r="E39" s="192">
        <v>40000</v>
      </c>
      <c r="F39" s="142" t="s">
        <v>1449</v>
      </c>
      <c r="G39" s="142"/>
    </row>
    <row r="40" spans="1:7" ht="28.5">
      <c r="A40" s="142">
        <v>38</v>
      </c>
      <c r="B40" s="142" t="s">
        <v>406</v>
      </c>
      <c r="C40" s="140"/>
      <c r="D40" s="140"/>
      <c r="E40" s="192">
        <v>100000</v>
      </c>
      <c r="F40" s="142" t="s">
        <v>1450</v>
      </c>
      <c r="G40" s="142"/>
    </row>
    <row r="41" spans="1:7" ht="28.5">
      <c r="A41" s="142">
        <v>39</v>
      </c>
      <c r="B41" s="142" t="s">
        <v>411</v>
      </c>
      <c r="C41" s="140"/>
      <c r="D41" s="140"/>
      <c r="E41" s="192">
        <v>40000</v>
      </c>
      <c r="F41" s="142" t="s">
        <v>1450</v>
      </c>
      <c r="G41" s="142"/>
    </row>
    <row r="42" spans="1:7" ht="28.5">
      <c r="A42" s="142">
        <v>40</v>
      </c>
      <c r="B42" s="142" t="s">
        <v>416</v>
      </c>
      <c r="C42" s="140"/>
      <c r="D42" s="140"/>
      <c r="E42" s="192">
        <v>200000</v>
      </c>
      <c r="F42" s="142" t="s">
        <v>1450</v>
      </c>
      <c r="G42" s="142"/>
    </row>
    <row r="43" spans="1:7" ht="28.5">
      <c r="A43" s="142">
        <v>41</v>
      </c>
      <c r="B43" s="142" t="s">
        <v>423</v>
      </c>
      <c r="C43" s="140"/>
      <c r="D43" s="140"/>
      <c r="E43" s="192">
        <v>100000</v>
      </c>
      <c r="F43" s="142" t="s">
        <v>1450</v>
      </c>
      <c r="G43" s="142"/>
    </row>
    <row r="44" spans="1:7" ht="28.5">
      <c r="A44" s="142">
        <v>42</v>
      </c>
      <c r="B44" s="142" t="s">
        <v>293</v>
      </c>
      <c r="C44" s="140"/>
      <c r="D44" s="140"/>
      <c r="E44" s="192">
        <v>40000</v>
      </c>
      <c r="F44" s="142" t="s">
        <v>1450</v>
      </c>
      <c r="G44" s="142"/>
    </row>
    <row r="45" spans="1:7" ht="28.5">
      <c r="A45" s="142">
        <v>43</v>
      </c>
      <c r="B45" s="142" t="s">
        <v>295</v>
      </c>
      <c r="C45" s="140"/>
      <c r="D45" s="140"/>
      <c r="E45" s="192">
        <v>100000</v>
      </c>
      <c r="F45" s="142" t="s">
        <v>1451</v>
      </c>
      <c r="G45" s="142"/>
    </row>
    <row r="46" spans="1:7" ht="28.5">
      <c r="A46" s="142">
        <v>44</v>
      </c>
      <c r="B46" s="142" t="s">
        <v>431</v>
      </c>
      <c r="C46" s="140"/>
      <c r="D46" s="140"/>
      <c r="E46" s="192">
        <v>100000</v>
      </c>
      <c r="F46" s="142" t="s">
        <v>1451</v>
      </c>
      <c r="G46" s="142"/>
    </row>
    <row r="47" spans="1:7" ht="28.5">
      <c r="A47" s="142">
        <v>45</v>
      </c>
      <c r="B47" s="142" t="s">
        <v>89</v>
      </c>
      <c r="C47" s="140"/>
      <c r="D47" s="140"/>
      <c r="E47" s="192">
        <v>100000</v>
      </c>
      <c r="F47" s="142" t="s">
        <v>1451</v>
      </c>
      <c r="G47" s="142"/>
    </row>
    <row r="48" spans="1:7" ht="28.5">
      <c r="A48" s="142">
        <v>46</v>
      </c>
      <c r="B48" s="142" t="s">
        <v>440</v>
      </c>
      <c r="C48" s="140"/>
      <c r="D48" s="140"/>
      <c r="E48" s="192">
        <v>40000</v>
      </c>
      <c r="F48" s="142" t="s">
        <v>1451</v>
      </c>
      <c r="G48" s="142"/>
    </row>
    <row r="49" spans="1:7" ht="28.5">
      <c r="A49" s="142">
        <v>47</v>
      </c>
      <c r="B49" s="142" t="s">
        <v>118</v>
      </c>
      <c r="C49" s="140"/>
      <c r="D49" s="140"/>
      <c r="E49" s="192">
        <v>100000</v>
      </c>
      <c r="F49" s="142" t="s">
        <v>1451</v>
      </c>
      <c r="G49" s="142"/>
    </row>
    <row r="50" spans="1:7" ht="28.5">
      <c r="A50" s="142">
        <v>48</v>
      </c>
      <c r="B50" s="142" t="s">
        <v>454</v>
      </c>
      <c r="C50" s="140"/>
      <c r="D50" s="140"/>
      <c r="E50" s="192">
        <v>40000</v>
      </c>
      <c r="F50" s="142" t="s">
        <v>1451</v>
      </c>
      <c r="G50" s="142"/>
    </row>
    <row r="51" spans="1:7" ht="28.5">
      <c r="A51" s="142">
        <v>49</v>
      </c>
      <c r="B51" s="142" t="s">
        <v>119</v>
      </c>
      <c r="C51" s="140"/>
      <c r="D51" s="140"/>
      <c r="E51" s="192">
        <v>100000</v>
      </c>
      <c r="F51" s="142" t="s">
        <v>1451</v>
      </c>
      <c r="G51" s="142"/>
    </row>
    <row r="52" spans="1:7" ht="28.5">
      <c r="A52" s="142">
        <v>50</v>
      </c>
      <c r="B52" s="142" t="s">
        <v>120</v>
      </c>
      <c r="C52" s="140"/>
      <c r="D52" s="140"/>
      <c r="E52" s="192">
        <v>100000</v>
      </c>
      <c r="F52" s="142" t="s">
        <v>1451</v>
      </c>
      <c r="G52" s="142"/>
    </row>
    <row r="53" spans="1:7" ht="28.5">
      <c r="A53" s="142">
        <v>51</v>
      </c>
      <c r="B53" s="142" t="s">
        <v>92</v>
      </c>
      <c r="C53" s="140"/>
      <c r="D53" s="140"/>
      <c r="E53" s="192">
        <v>100000</v>
      </c>
      <c r="F53" s="142" t="s">
        <v>1452</v>
      </c>
      <c r="G53" s="142"/>
    </row>
    <row r="54" spans="1:7">
      <c r="A54" s="142">
        <v>52</v>
      </c>
      <c r="B54" s="142" t="s">
        <v>7</v>
      </c>
      <c r="C54" s="140"/>
      <c r="D54" s="140"/>
      <c r="E54" s="192">
        <v>100000</v>
      </c>
      <c r="F54" s="142" t="s">
        <v>1128</v>
      </c>
      <c r="G54" s="142"/>
    </row>
    <row r="55" spans="1:7" ht="28.5">
      <c r="A55" s="142">
        <v>53</v>
      </c>
      <c r="B55" s="142" t="s">
        <v>8</v>
      </c>
      <c r="C55" s="140"/>
      <c r="D55" s="140"/>
      <c r="E55" s="192">
        <v>100000</v>
      </c>
      <c r="F55" s="142" t="s">
        <v>1452</v>
      </c>
      <c r="G55" s="142"/>
    </row>
    <row r="56" spans="1:7" ht="28.5">
      <c r="A56" s="142">
        <v>54</v>
      </c>
      <c r="B56" s="142" t="s">
        <v>122</v>
      </c>
      <c r="C56" s="140"/>
      <c r="D56" s="140"/>
      <c r="E56" s="192">
        <v>100000</v>
      </c>
      <c r="F56" s="142" t="s">
        <v>1452</v>
      </c>
      <c r="G56" s="142"/>
    </row>
    <row r="57" spans="1:7" ht="28.5">
      <c r="A57" s="142">
        <v>55</v>
      </c>
      <c r="B57" s="142" t="s">
        <v>47</v>
      </c>
      <c r="C57" s="140"/>
      <c r="D57" s="140"/>
      <c r="E57" s="192">
        <v>100000</v>
      </c>
      <c r="F57" s="142" t="s">
        <v>1453</v>
      </c>
      <c r="G57" s="142"/>
    </row>
    <row r="58" spans="1:7" ht="28.5">
      <c r="A58" s="142">
        <v>56</v>
      </c>
      <c r="B58" s="142" t="s">
        <v>485</v>
      </c>
      <c r="C58" s="140"/>
      <c r="D58" s="140"/>
      <c r="E58" s="192">
        <v>200000</v>
      </c>
      <c r="F58" s="142" t="s">
        <v>1453</v>
      </c>
      <c r="G58" s="142"/>
    </row>
    <row r="59" spans="1:7" ht="28.5">
      <c r="A59" s="142">
        <v>57</v>
      </c>
      <c r="B59" s="142" t="s">
        <v>52</v>
      </c>
      <c r="C59" s="140"/>
      <c r="D59" s="140"/>
      <c r="E59" s="192">
        <v>100000</v>
      </c>
      <c r="F59" s="142" t="s">
        <v>1453</v>
      </c>
      <c r="G59" s="142"/>
    </row>
    <row r="60" spans="1:7" ht="28.5">
      <c r="A60" s="142">
        <v>58</v>
      </c>
      <c r="B60" s="142" t="s">
        <v>93</v>
      </c>
      <c r="C60" s="140"/>
      <c r="D60" s="140"/>
      <c r="E60" s="192">
        <v>100000</v>
      </c>
      <c r="F60" s="142" t="s">
        <v>1453</v>
      </c>
      <c r="G60" s="142"/>
    </row>
    <row r="61" spans="1:7" ht="28.5">
      <c r="A61" s="142">
        <v>59</v>
      </c>
      <c r="B61" s="142" t="s">
        <v>859</v>
      </c>
      <c r="C61" s="140"/>
      <c r="D61" s="140"/>
      <c r="E61" s="192">
        <v>100000</v>
      </c>
      <c r="F61" s="142" t="s">
        <v>1453</v>
      </c>
      <c r="G61" s="142"/>
    </row>
    <row r="62" spans="1:7">
      <c r="A62" s="142">
        <v>60</v>
      </c>
      <c r="B62" s="142" t="s">
        <v>329</v>
      </c>
      <c r="C62" s="140"/>
      <c r="D62" s="140"/>
      <c r="E62" s="192">
        <v>300000</v>
      </c>
      <c r="F62" s="142" t="s">
        <v>1129</v>
      </c>
      <c r="G62" s="142"/>
    </row>
    <row r="63" spans="1:7" ht="28.5">
      <c r="A63" s="142">
        <v>61</v>
      </c>
      <c r="B63" s="142" t="s">
        <v>81</v>
      </c>
      <c r="C63" s="140"/>
      <c r="D63" s="140"/>
      <c r="E63" s="192">
        <v>20000</v>
      </c>
      <c r="F63" s="142" t="s">
        <v>1454</v>
      </c>
      <c r="G63" s="142"/>
    </row>
    <row r="64" spans="1:7" ht="28.5">
      <c r="A64" s="142">
        <v>62</v>
      </c>
      <c r="B64" s="142" t="s">
        <v>823</v>
      </c>
      <c r="C64" s="140"/>
      <c r="D64" s="140"/>
      <c r="E64" s="192">
        <v>20000</v>
      </c>
      <c r="F64" s="142" t="s">
        <v>1454</v>
      </c>
      <c r="G64" s="142"/>
    </row>
    <row r="65" spans="1:7" ht="28.5">
      <c r="A65" s="142">
        <v>63</v>
      </c>
      <c r="B65" s="142" t="s">
        <v>82</v>
      </c>
      <c r="C65" s="140"/>
      <c r="D65" s="140"/>
      <c r="E65" s="192">
        <v>20000</v>
      </c>
      <c r="F65" s="142" t="s">
        <v>1454</v>
      </c>
      <c r="G65" s="142"/>
    </row>
    <row r="66" spans="1:7" ht="28.5">
      <c r="A66" s="142">
        <v>64</v>
      </c>
      <c r="B66" s="142" t="s">
        <v>860</v>
      </c>
      <c r="C66" s="140"/>
      <c r="D66" s="140"/>
      <c r="E66" s="192">
        <v>20000</v>
      </c>
      <c r="F66" s="142" t="s">
        <v>1454</v>
      </c>
      <c r="G66" s="142"/>
    </row>
    <row r="67" spans="1:7" ht="28.5">
      <c r="A67" s="142">
        <v>65</v>
      </c>
      <c r="B67" s="142" t="s">
        <v>540</v>
      </c>
      <c r="C67" s="140"/>
      <c r="D67" s="140"/>
      <c r="E67" s="192">
        <v>20000</v>
      </c>
      <c r="F67" s="142" t="s">
        <v>1454</v>
      </c>
      <c r="G67" s="142"/>
    </row>
    <row r="68" spans="1:7">
      <c r="A68" s="142">
        <v>66</v>
      </c>
      <c r="B68" s="142" t="s">
        <v>1444</v>
      </c>
      <c r="C68" s="140"/>
      <c r="D68" s="140"/>
      <c r="E68" s="192">
        <v>2000</v>
      </c>
      <c r="F68" s="142" t="s">
        <v>1455</v>
      </c>
      <c r="G68" s="142"/>
    </row>
    <row r="69" spans="1:7">
      <c r="A69" s="142">
        <v>67</v>
      </c>
      <c r="B69" s="142" t="s">
        <v>1445</v>
      </c>
      <c r="C69" s="140"/>
      <c r="D69" s="140"/>
      <c r="E69" s="192">
        <v>2000</v>
      </c>
      <c r="F69" s="142" t="s">
        <v>1455</v>
      </c>
      <c r="G69" s="142"/>
    </row>
    <row r="70" spans="1:7">
      <c r="A70" s="142">
        <v>68</v>
      </c>
      <c r="B70" s="142" t="s">
        <v>2987</v>
      </c>
      <c r="C70" s="140"/>
      <c r="D70" s="140"/>
      <c r="E70" s="192">
        <v>14462</v>
      </c>
      <c r="F70" s="142" t="s">
        <v>8634</v>
      </c>
      <c r="G70" s="553" t="s">
        <v>8471</v>
      </c>
    </row>
    <row r="71" spans="1:7">
      <c r="A71" s="142">
        <v>69</v>
      </c>
      <c r="B71" s="142" t="s">
        <v>3273</v>
      </c>
      <c r="C71" s="140"/>
      <c r="D71" s="140"/>
      <c r="E71" s="192">
        <v>14462</v>
      </c>
      <c r="F71" s="142" t="s">
        <v>8635</v>
      </c>
      <c r="G71" s="553"/>
    </row>
    <row r="72" spans="1:7">
      <c r="A72" s="142">
        <v>70</v>
      </c>
      <c r="B72" s="142" t="s">
        <v>3573</v>
      </c>
      <c r="C72" s="140"/>
      <c r="D72" s="140"/>
      <c r="E72" s="192">
        <v>14462</v>
      </c>
      <c r="F72" s="142" t="s">
        <v>8636</v>
      </c>
      <c r="G72" s="553"/>
    </row>
    <row r="73" spans="1:7">
      <c r="A73" s="142">
        <v>71</v>
      </c>
      <c r="B73" s="142" t="s">
        <v>3886</v>
      </c>
      <c r="C73" s="140"/>
      <c r="D73" s="140"/>
      <c r="E73" s="192">
        <v>14462</v>
      </c>
      <c r="F73" s="142" t="s">
        <v>8472</v>
      </c>
      <c r="G73" s="553"/>
    </row>
    <row r="74" spans="1:7" ht="66" customHeight="1">
      <c r="A74" s="142">
        <v>72</v>
      </c>
      <c r="B74" s="142" t="s">
        <v>3884</v>
      </c>
      <c r="C74" s="140"/>
      <c r="D74" s="140"/>
      <c r="E74" s="192">
        <v>104130</v>
      </c>
      <c r="F74" s="142" t="s">
        <v>8679</v>
      </c>
      <c r="G74" s="143" t="s">
        <v>8474</v>
      </c>
    </row>
    <row r="75" spans="1:7" ht="27" customHeight="1">
      <c r="A75" s="582" t="s">
        <v>1938</v>
      </c>
      <c r="B75" s="582"/>
      <c r="C75" s="582"/>
      <c r="D75" s="582"/>
      <c r="E75" s="309">
        <f>SUM(E3:E74)</f>
        <v>5265978</v>
      </c>
      <c r="F75" s="277"/>
      <c r="G75" s="277"/>
    </row>
    <row r="76" spans="1:7" ht="244.5" customHeight="1">
      <c r="A76" s="577" t="s">
        <v>2195</v>
      </c>
      <c r="B76" s="577"/>
      <c r="C76" s="577"/>
      <c r="D76" s="577"/>
      <c r="E76" s="351">
        <f>1100000+E74</f>
        <v>1204130</v>
      </c>
      <c r="F76" s="59"/>
      <c r="G76" s="63" t="s">
        <v>3896</v>
      </c>
    </row>
    <row r="77" spans="1:7" ht="27" customHeight="1">
      <c r="A77" s="577" t="s">
        <v>2196</v>
      </c>
      <c r="B77" s="577"/>
      <c r="C77" s="577"/>
      <c r="D77" s="577"/>
      <c r="E77" s="351">
        <f>E75-E76</f>
        <v>4061848</v>
      </c>
      <c r="F77" s="59"/>
      <c r="G77" s="63"/>
    </row>
  </sheetData>
  <sortState ref="A1:F69">
    <sortCondition ref="B1:B69"/>
  </sortState>
  <mergeCells count="4">
    <mergeCell ref="G70:G73"/>
    <mergeCell ref="A75:D75"/>
    <mergeCell ref="A76:D76"/>
    <mergeCell ref="A77:D77"/>
  </mergeCells>
  <phoneticPr fontId="2" type="noConversion"/>
  <printOptions horizontalCentered="1"/>
  <pageMargins left="0.51181102362204722" right="0.51181102362204722" top="0.74803149606299213" bottom="0.55118110236220474" header="0.31496062992125984" footer="0.31496062992125984"/>
  <pageSetup paperSize="9" scale="85" fitToHeight="4" orientation="portrait" r:id="rId1"/>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
  <sheetViews>
    <sheetView zoomScale="90" zoomScaleNormal="90" workbookViewId="0">
      <selection activeCell="D4" sqref="D4:E13"/>
    </sheetView>
  </sheetViews>
  <sheetFormatPr defaultColWidth="8.875" defaultRowHeight="14.25"/>
  <cols>
    <col min="1" max="1" width="5.5" style="3" customWidth="1"/>
    <col min="2" max="3" width="11" style="3" bestFit="1" customWidth="1"/>
    <col min="4" max="5" width="17.25" style="3" customWidth="1"/>
    <col min="6" max="6" width="11.25" style="3" customWidth="1"/>
    <col min="7" max="7" width="13.75" style="5" customWidth="1"/>
    <col min="8" max="8" width="11.75" style="3" customWidth="1"/>
    <col min="9" max="9" width="12.5" style="20" customWidth="1"/>
    <col min="10" max="10" width="17.75" style="11" customWidth="1"/>
    <col min="11" max="11" width="15.125" style="11" customWidth="1"/>
    <col min="12" max="12" width="12.25" style="11" customWidth="1"/>
    <col min="13" max="13" width="22.5" style="58" customWidth="1"/>
    <col min="14" max="16384" width="8.875" style="3"/>
  </cols>
  <sheetData>
    <row r="1" spans="1:13" s="295" customFormat="1" ht="19.5">
      <c r="A1" s="293" t="s">
        <v>3960</v>
      </c>
      <c r="G1" s="296"/>
      <c r="I1" s="297"/>
      <c r="J1" s="139"/>
      <c r="K1" s="139"/>
      <c r="L1" s="139"/>
      <c r="M1" s="298"/>
    </row>
    <row r="2" spans="1:13">
      <c r="A2" s="547" t="s">
        <v>0</v>
      </c>
      <c r="B2" s="547" t="s">
        <v>83</v>
      </c>
      <c r="C2" s="547" t="s">
        <v>8629</v>
      </c>
      <c r="D2" s="547" t="s">
        <v>21</v>
      </c>
      <c r="E2" s="547" t="s">
        <v>22</v>
      </c>
      <c r="F2" s="547" t="s">
        <v>2019</v>
      </c>
      <c r="G2" s="548" t="s">
        <v>8611</v>
      </c>
      <c r="H2" s="547" t="s">
        <v>2205</v>
      </c>
      <c r="I2" s="547" t="s">
        <v>41</v>
      </c>
      <c r="J2" s="547" t="s">
        <v>2020</v>
      </c>
      <c r="K2" s="547"/>
      <c r="L2" s="547"/>
      <c r="M2" s="547" t="s">
        <v>3874</v>
      </c>
    </row>
    <row r="3" spans="1:13">
      <c r="A3" s="547"/>
      <c r="B3" s="547"/>
      <c r="C3" s="547"/>
      <c r="D3" s="547"/>
      <c r="E3" s="547"/>
      <c r="F3" s="547"/>
      <c r="G3" s="548"/>
      <c r="H3" s="547"/>
      <c r="I3" s="547"/>
      <c r="J3" s="147" t="s">
        <v>3291</v>
      </c>
      <c r="K3" s="547" t="s">
        <v>35</v>
      </c>
      <c r="L3" s="547"/>
      <c r="M3" s="547"/>
    </row>
    <row r="4" spans="1:13" s="207" customFormat="1" ht="57">
      <c r="A4" s="37">
        <v>1</v>
      </c>
      <c r="B4" s="37" t="s">
        <v>3102</v>
      </c>
      <c r="C4" s="61">
        <v>2000000</v>
      </c>
      <c r="D4" s="35"/>
      <c r="E4" s="36"/>
      <c r="F4" s="37" t="s">
        <v>3122</v>
      </c>
      <c r="G4" s="113">
        <v>2000000</v>
      </c>
      <c r="H4" s="211">
        <f>80000/2000000</f>
        <v>0.04</v>
      </c>
      <c r="I4" s="211" t="s">
        <v>3115</v>
      </c>
      <c r="J4" s="37" t="s">
        <v>3119</v>
      </c>
      <c r="K4" s="356"/>
      <c r="L4" s="48"/>
      <c r="M4" s="589" t="s">
        <v>8680</v>
      </c>
    </row>
    <row r="5" spans="1:13" s="19" customFormat="1" ht="57">
      <c r="A5" s="37">
        <v>2</v>
      </c>
      <c r="B5" s="37" t="s">
        <v>3103</v>
      </c>
      <c r="C5" s="61">
        <v>364000</v>
      </c>
      <c r="D5" s="35"/>
      <c r="E5" s="36"/>
      <c r="F5" s="37" t="s">
        <v>3106</v>
      </c>
      <c r="G5" s="113">
        <v>400000</v>
      </c>
      <c r="H5" s="211">
        <f>36000/400000/4</f>
        <v>2.2499999999999999E-2</v>
      </c>
      <c r="I5" s="211" t="s">
        <v>3116</v>
      </c>
      <c r="J5" s="37" t="s">
        <v>3120</v>
      </c>
      <c r="K5" s="239"/>
      <c r="L5" s="140"/>
      <c r="M5" s="589"/>
    </row>
    <row r="6" spans="1:13" s="19" customFormat="1" ht="57">
      <c r="A6" s="37">
        <v>3</v>
      </c>
      <c r="B6" s="37" t="s">
        <v>3107</v>
      </c>
      <c r="C6" s="61">
        <v>273000</v>
      </c>
      <c r="D6" s="35"/>
      <c r="E6" s="36"/>
      <c r="F6" s="37" t="s">
        <v>3106</v>
      </c>
      <c r="G6" s="113">
        <v>300000</v>
      </c>
      <c r="H6" s="211">
        <f>27000/300000/2</f>
        <v>4.4999999999999998E-2</v>
      </c>
      <c r="I6" s="211" t="s">
        <v>3117</v>
      </c>
      <c r="J6" s="37" t="s">
        <v>3118</v>
      </c>
      <c r="K6" s="239"/>
      <c r="L6" s="140"/>
      <c r="M6" s="589"/>
    </row>
    <row r="7" spans="1:13" s="19" customFormat="1">
      <c r="A7" s="37">
        <v>4</v>
      </c>
      <c r="B7" s="37" t="s">
        <v>3108</v>
      </c>
      <c r="C7" s="61">
        <v>380000</v>
      </c>
      <c r="D7" s="35"/>
      <c r="E7" s="36"/>
      <c r="F7" s="37" t="s">
        <v>3106</v>
      </c>
      <c r="G7" s="333"/>
      <c r="H7" s="174" t="s">
        <v>3276</v>
      </c>
      <c r="I7" s="174"/>
      <c r="J7" s="140"/>
      <c r="K7" s="239"/>
      <c r="L7" s="140"/>
      <c r="M7" s="589"/>
    </row>
    <row r="8" spans="1:13" s="19" customFormat="1">
      <c r="A8" s="37">
        <v>5</v>
      </c>
      <c r="B8" s="37" t="s">
        <v>3109</v>
      </c>
      <c r="C8" s="61">
        <v>570000</v>
      </c>
      <c r="D8" s="35"/>
      <c r="E8" s="36"/>
      <c r="F8" s="37" t="s">
        <v>3106</v>
      </c>
      <c r="G8" s="333"/>
      <c r="H8" s="174" t="s">
        <v>3276</v>
      </c>
      <c r="I8" s="174"/>
      <c r="J8" s="140"/>
      <c r="K8" s="239"/>
      <c r="L8" s="140"/>
      <c r="M8" s="589"/>
    </row>
    <row r="9" spans="1:13" s="19" customFormat="1">
      <c r="A9" s="37">
        <v>6</v>
      </c>
      <c r="B9" s="37" t="s">
        <v>3110</v>
      </c>
      <c r="C9" s="61">
        <v>285000</v>
      </c>
      <c r="D9" s="35"/>
      <c r="E9" s="36"/>
      <c r="F9" s="37" t="s">
        <v>3106</v>
      </c>
      <c r="G9" s="333"/>
      <c r="H9" s="174" t="s">
        <v>3276</v>
      </c>
      <c r="I9" s="174"/>
      <c r="J9" s="140"/>
      <c r="K9" s="239"/>
      <c r="L9" s="140"/>
      <c r="M9" s="589"/>
    </row>
    <row r="10" spans="1:13" s="19" customFormat="1">
      <c r="A10" s="37">
        <v>7</v>
      </c>
      <c r="B10" s="37" t="s">
        <v>3105</v>
      </c>
      <c r="C10" s="61">
        <v>570000</v>
      </c>
      <c r="D10" s="35"/>
      <c r="E10" s="36"/>
      <c r="F10" s="37" t="s">
        <v>3104</v>
      </c>
      <c r="G10" s="333"/>
      <c r="H10" s="174" t="s">
        <v>3276</v>
      </c>
      <c r="I10" s="174"/>
      <c r="J10" s="140"/>
      <c r="K10" s="239"/>
      <c r="L10" s="140"/>
      <c r="M10" s="589"/>
    </row>
    <row r="11" spans="1:13" s="19" customFormat="1">
      <c r="A11" s="37">
        <v>8</v>
      </c>
      <c r="B11" s="37" t="s">
        <v>3111</v>
      </c>
      <c r="C11" s="61">
        <v>1045000</v>
      </c>
      <c r="D11" s="35"/>
      <c r="E11" s="36"/>
      <c r="F11" s="37" t="s">
        <v>3112</v>
      </c>
      <c r="G11" s="333"/>
      <c r="H11" s="174" t="s">
        <v>3276</v>
      </c>
      <c r="I11" s="174"/>
      <c r="J11" s="140"/>
      <c r="K11" s="239"/>
      <c r="L11" s="140"/>
      <c r="M11" s="589"/>
    </row>
    <row r="12" spans="1:13" s="19" customFormat="1">
      <c r="A12" s="37">
        <v>9</v>
      </c>
      <c r="B12" s="37" t="s">
        <v>3113</v>
      </c>
      <c r="C12" s="61">
        <v>1900000</v>
      </c>
      <c r="D12" s="35"/>
      <c r="E12" s="36"/>
      <c r="F12" s="37" t="s">
        <v>3112</v>
      </c>
      <c r="G12" s="568">
        <v>2200000</v>
      </c>
      <c r="H12" s="579" t="s">
        <v>8971</v>
      </c>
      <c r="I12" s="579" t="s">
        <v>8970</v>
      </c>
      <c r="J12" s="588" t="s">
        <v>3121</v>
      </c>
      <c r="K12" s="554"/>
      <c r="L12" s="556"/>
      <c r="M12" s="589"/>
    </row>
    <row r="13" spans="1:13" s="19" customFormat="1">
      <c r="A13" s="37">
        <v>10</v>
      </c>
      <c r="B13" s="37" t="s">
        <v>3114</v>
      </c>
      <c r="C13" s="61">
        <v>190000</v>
      </c>
      <c r="D13" s="35"/>
      <c r="E13" s="36"/>
      <c r="F13" s="37" t="s">
        <v>3112</v>
      </c>
      <c r="G13" s="568"/>
      <c r="H13" s="579"/>
      <c r="I13" s="579"/>
      <c r="J13" s="588"/>
      <c r="K13" s="554"/>
      <c r="L13" s="556"/>
      <c r="M13" s="589"/>
    </row>
    <row r="14" spans="1:13" s="19" customFormat="1" ht="26.25" customHeight="1">
      <c r="A14" s="582" t="s">
        <v>1938</v>
      </c>
      <c r="B14" s="582"/>
      <c r="C14" s="306">
        <f>SUM(C4:C13)</f>
        <v>7577000</v>
      </c>
      <c r="D14" s="328"/>
      <c r="E14" s="328"/>
      <c r="F14" s="328"/>
      <c r="G14" s="358"/>
      <c r="H14" s="308"/>
      <c r="I14" s="277"/>
      <c r="J14" s="308"/>
      <c r="K14" s="308"/>
      <c r="L14" s="308"/>
      <c r="M14" s="309"/>
    </row>
    <row r="15" spans="1:13" ht="87.75" customHeight="1">
      <c r="A15" s="573" t="s">
        <v>9053</v>
      </c>
      <c r="B15" s="574"/>
      <c r="C15" s="574"/>
      <c r="D15" s="574"/>
      <c r="E15" s="574"/>
      <c r="F15" s="574"/>
      <c r="G15" s="574"/>
      <c r="H15" s="574"/>
      <c r="I15" s="574"/>
      <c r="J15" s="574"/>
      <c r="K15" s="574"/>
      <c r="L15" s="574"/>
      <c r="M15" s="574"/>
    </row>
  </sheetData>
  <mergeCells count="21">
    <mergeCell ref="A14:B14"/>
    <mergeCell ref="A15:M15"/>
    <mergeCell ref="M4:M13"/>
    <mergeCell ref="M2:M3"/>
    <mergeCell ref="G2:G3"/>
    <mergeCell ref="H2:H3"/>
    <mergeCell ref="I2:I3"/>
    <mergeCell ref="J2:L2"/>
    <mergeCell ref="K3:L3"/>
    <mergeCell ref="F2:F3"/>
    <mergeCell ref="G12:G13"/>
    <mergeCell ref="H12:H13"/>
    <mergeCell ref="I12:I13"/>
    <mergeCell ref="J12:J13"/>
    <mergeCell ref="K12:K13"/>
    <mergeCell ref="L12:L13"/>
    <mergeCell ref="A2:A3"/>
    <mergeCell ref="B2:B3"/>
    <mergeCell ref="C2:C3"/>
    <mergeCell ref="D2:D3"/>
    <mergeCell ref="E2:E3"/>
  </mergeCells>
  <phoneticPr fontId="2" type="noConversion"/>
  <printOptions horizontalCentered="1"/>
  <pageMargins left="0.51181102362204722" right="0.51181102362204722" top="0.74803149606299213" bottom="0.55118110236220474" header="0.31496062992125984" footer="0.31496062992125984"/>
  <pageSetup paperSize="9" scale="76" fitToHeight="0" orientation="landscape" r:id="rId1"/>
  <headerFooter>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6"/>
  <sheetViews>
    <sheetView zoomScale="90" zoomScaleNormal="90" workbookViewId="0">
      <selection activeCell="C3" sqref="C3:D62"/>
    </sheetView>
  </sheetViews>
  <sheetFormatPr defaultColWidth="8.875" defaultRowHeight="14.25"/>
  <cols>
    <col min="1" max="1" width="5.75" style="20" customWidth="1"/>
    <col min="2" max="2" width="11.5" style="20" customWidth="1"/>
    <col min="3" max="4" width="17.875" style="3" customWidth="1"/>
    <col min="5" max="5" width="9.5" style="3" bestFit="1" customWidth="1"/>
    <col min="6" max="6" width="14.75" style="3" customWidth="1"/>
    <col min="7" max="7" width="27.75" style="3" customWidth="1"/>
    <col min="8" max="16384" width="8.875" style="3"/>
  </cols>
  <sheetData>
    <row r="1" spans="1:7" s="2" customFormat="1" ht="19.5">
      <c r="A1" s="17" t="s">
        <v>3961</v>
      </c>
      <c r="B1" s="47"/>
    </row>
    <row r="2" spans="1:7">
      <c r="A2" s="147" t="s">
        <v>0</v>
      </c>
      <c r="B2" s="147" t="s">
        <v>1</v>
      </c>
      <c r="C2" s="147" t="s">
        <v>21</v>
      </c>
      <c r="D2" s="147" t="s">
        <v>22</v>
      </c>
      <c r="E2" s="147" t="s">
        <v>84</v>
      </c>
      <c r="F2" s="147" t="s">
        <v>2</v>
      </c>
      <c r="G2" s="147" t="s">
        <v>166</v>
      </c>
    </row>
    <row r="3" spans="1:7" ht="28.5">
      <c r="A3" s="37">
        <v>1</v>
      </c>
      <c r="B3" s="37" t="s">
        <v>3220</v>
      </c>
      <c r="C3" s="36"/>
      <c r="D3" s="35"/>
      <c r="E3" s="61">
        <v>40000</v>
      </c>
      <c r="F3" s="37" t="s">
        <v>3221</v>
      </c>
      <c r="G3" s="37" t="s">
        <v>3571</v>
      </c>
    </row>
    <row r="4" spans="1:7" ht="28.5">
      <c r="A4" s="37">
        <v>2</v>
      </c>
      <c r="B4" s="37" t="s">
        <v>3219</v>
      </c>
      <c r="C4" s="36"/>
      <c r="D4" s="35"/>
      <c r="E4" s="61">
        <v>80000</v>
      </c>
      <c r="F4" s="37" t="s">
        <v>3222</v>
      </c>
      <c r="G4" s="37" t="s">
        <v>3571</v>
      </c>
    </row>
    <row r="5" spans="1:7" ht="28.5">
      <c r="A5" s="37">
        <v>3</v>
      </c>
      <c r="B5" s="37" t="s">
        <v>3214</v>
      </c>
      <c r="C5" s="36"/>
      <c r="D5" s="35"/>
      <c r="E5" s="61">
        <v>50000</v>
      </c>
      <c r="F5" s="37" t="s">
        <v>3223</v>
      </c>
      <c r="G5" s="37"/>
    </row>
    <row r="6" spans="1:7" ht="28.5">
      <c r="A6" s="37">
        <v>4</v>
      </c>
      <c r="B6" s="37" t="s">
        <v>3214</v>
      </c>
      <c r="C6" s="36"/>
      <c r="D6" s="35"/>
      <c r="E6" s="61">
        <v>50000</v>
      </c>
      <c r="F6" s="37" t="s">
        <v>3223</v>
      </c>
      <c r="G6" s="37"/>
    </row>
    <row r="7" spans="1:7" ht="28.5">
      <c r="A7" s="37">
        <v>5</v>
      </c>
      <c r="B7" s="37" t="s">
        <v>3215</v>
      </c>
      <c r="C7" s="36"/>
      <c r="D7" s="35"/>
      <c r="E7" s="61">
        <v>100000</v>
      </c>
      <c r="F7" s="37" t="s">
        <v>3224</v>
      </c>
      <c r="G7" s="37"/>
    </row>
    <row r="8" spans="1:7" ht="28.5">
      <c r="A8" s="37">
        <v>6</v>
      </c>
      <c r="B8" s="37" t="s">
        <v>3216</v>
      </c>
      <c r="C8" s="36"/>
      <c r="D8" s="35"/>
      <c r="E8" s="61">
        <v>50000</v>
      </c>
      <c r="F8" s="37" t="s">
        <v>3224</v>
      </c>
      <c r="G8" s="37"/>
    </row>
    <row r="9" spans="1:7" ht="28.5">
      <c r="A9" s="37">
        <v>7</v>
      </c>
      <c r="B9" s="37" t="s">
        <v>3217</v>
      </c>
      <c r="C9" s="36"/>
      <c r="D9" s="35"/>
      <c r="E9" s="61">
        <v>30000</v>
      </c>
      <c r="F9" s="37" t="s">
        <v>3225</v>
      </c>
      <c r="G9" s="37"/>
    </row>
    <row r="10" spans="1:7" ht="28.5">
      <c r="A10" s="37">
        <v>8</v>
      </c>
      <c r="B10" s="37" t="s">
        <v>3218</v>
      </c>
      <c r="C10" s="36"/>
      <c r="D10" s="35"/>
      <c r="E10" s="61">
        <v>30000</v>
      </c>
      <c r="F10" s="37" t="s">
        <v>3225</v>
      </c>
      <c r="G10" s="37"/>
    </row>
    <row r="11" spans="1:7">
      <c r="A11" s="37">
        <v>9</v>
      </c>
      <c r="B11" s="37" t="s">
        <v>3738</v>
      </c>
      <c r="C11" s="51"/>
      <c r="D11" s="35"/>
      <c r="E11" s="359">
        <v>10000</v>
      </c>
      <c r="F11" s="37" t="s">
        <v>3709</v>
      </c>
      <c r="G11" s="37"/>
    </row>
    <row r="12" spans="1:7">
      <c r="A12" s="37">
        <v>10</v>
      </c>
      <c r="B12" s="37" t="s">
        <v>3739</v>
      </c>
      <c r="C12" s="51"/>
      <c r="D12" s="35"/>
      <c r="E12" s="359">
        <v>10000</v>
      </c>
      <c r="F12" s="37" t="s">
        <v>3709</v>
      </c>
      <c r="G12" s="37"/>
    </row>
    <row r="13" spans="1:7">
      <c r="A13" s="37">
        <v>11</v>
      </c>
      <c r="B13" s="37" t="s">
        <v>1320</v>
      </c>
      <c r="C13" s="51"/>
      <c r="D13" s="35"/>
      <c r="E13" s="359">
        <v>10000</v>
      </c>
      <c r="F13" s="37" t="s">
        <v>3710</v>
      </c>
      <c r="G13" s="37"/>
    </row>
    <row r="14" spans="1:7">
      <c r="A14" s="37">
        <v>12</v>
      </c>
      <c r="B14" s="37" t="s">
        <v>1380</v>
      </c>
      <c r="C14" s="51"/>
      <c r="D14" s="35"/>
      <c r="E14" s="359">
        <v>20000</v>
      </c>
      <c r="F14" s="37" t="s">
        <v>3710</v>
      </c>
      <c r="G14" s="63" t="s">
        <v>3870</v>
      </c>
    </row>
    <row r="15" spans="1:7">
      <c r="A15" s="37">
        <v>13</v>
      </c>
      <c r="B15" s="37" t="s">
        <v>1380</v>
      </c>
      <c r="C15" s="51"/>
      <c r="D15" s="35"/>
      <c r="E15" s="359">
        <v>10000</v>
      </c>
      <c r="F15" s="37" t="s">
        <v>3711</v>
      </c>
      <c r="G15" s="37"/>
    </row>
    <row r="16" spans="1:7">
      <c r="A16" s="37">
        <v>14</v>
      </c>
      <c r="B16" s="37" t="s">
        <v>1380</v>
      </c>
      <c r="C16" s="51"/>
      <c r="D16" s="35"/>
      <c r="E16" s="359">
        <v>14000</v>
      </c>
      <c r="F16" s="37" t="s">
        <v>3711</v>
      </c>
      <c r="G16" s="37"/>
    </row>
    <row r="17" spans="1:7">
      <c r="A17" s="37">
        <v>15</v>
      </c>
      <c r="B17" s="37" t="s">
        <v>1159</v>
      </c>
      <c r="C17" s="51"/>
      <c r="D17" s="35"/>
      <c r="E17" s="359">
        <v>10000</v>
      </c>
      <c r="F17" s="37" t="s">
        <v>3711</v>
      </c>
      <c r="G17" s="37"/>
    </row>
    <row r="18" spans="1:7">
      <c r="A18" s="37">
        <v>16</v>
      </c>
      <c r="B18" s="37" t="s">
        <v>1160</v>
      </c>
      <c r="C18" s="51"/>
      <c r="D18" s="35"/>
      <c r="E18" s="359">
        <v>10000</v>
      </c>
      <c r="F18" s="37" t="s">
        <v>3711</v>
      </c>
      <c r="G18" s="37"/>
    </row>
    <row r="19" spans="1:7">
      <c r="A19" s="37">
        <v>17</v>
      </c>
      <c r="B19" s="37" t="s">
        <v>3740</v>
      </c>
      <c r="C19" s="51"/>
      <c r="D19" s="35"/>
      <c r="E19" s="359">
        <v>10000</v>
      </c>
      <c r="F19" s="37" t="s">
        <v>3711</v>
      </c>
      <c r="G19" s="37"/>
    </row>
    <row r="20" spans="1:7">
      <c r="A20" s="37">
        <v>18</v>
      </c>
      <c r="B20" s="37" t="s">
        <v>1273</v>
      </c>
      <c r="C20" s="51"/>
      <c r="D20" s="35"/>
      <c r="E20" s="359">
        <v>10000</v>
      </c>
      <c r="F20" s="37" t="s">
        <v>3711</v>
      </c>
      <c r="G20" s="37"/>
    </row>
    <row r="21" spans="1:7">
      <c r="A21" s="37">
        <v>19</v>
      </c>
      <c r="B21" s="37" t="s">
        <v>3741</v>
      </c>
      <c r="C21" s="51"/>
      <c r="D21" s="35"/>
      <c r="E21" s="359">
        <v>5000</v>
      </c>
      <c r="F21" s="37" t="s">
        <v>3712</v>
      </c>
      <c r="G21" s="37"/>
    </row>
    <row r="22" spans="1:7">
      <c r="A22" s="37">
        <v>20</v>
      </c>
      <c r="B22" s="37" t="s">
        <v>1477</v>
      </c>
      <c r="C22" s="51"/>
      <c r="D22" s="35"/>
      <c r="E22" s="359">
        <v>10000</v>
      </c>
      <c r="F22" s="37" t="s">
        <v>3712</v>
      </c>
      <c r="G22" s="37"/>
    </row>
    <row r="23" spans="1:7">
      <c r="A23" s="37">
        <v>21</v>
      </c>
      <c r="B23" s="37" t="s">
        <v>1390</v>
      </c>
      <c r="C23" s="51"/>
      <c r="D23" s="35"/>
      <c r="E23" s="359">
        <v>5000</v>
      </c>
      <c r="F23" s="37" t="s">
        <v>3712</v>
      </c>
      <c r="G23" s="37"/>
    </row>
    <row r="24" spans="1:7">
      <c r="A24" s="37">
        <v>22</v>
      </c>
      <c r="B24" s="37" t="s">
        <v>1163</v>
      </c>
      <c r="C24" s="51"/>
      <c r="D24" s="35"/>
      <c r="E24" s="359">
        <v>5000</v>
      </c>
      <c r="F24" s="37" t="s">
        <v>3712</v>
      </c>
      <c r="G24" s="37"/>
    </row>
    <row r="25" spans="1:7">
      <c r="A25" s="37">
        <v>23</v>
      </c>
      <c r="B25" s="37" t="s">
        <v>3742</v>
      </c>
      <c r="C25" s="51"/>
      <c r="D25" s="35"/>
      <c r="E25" s="359">
        <v>4000</v>
      </c>
      <c r="F25" s="37" t="s">
        <v>3713</v>
      </c>
      <c r="G25" s="37"/>
    </row>
    <row r="26" spans="1:7">
      <c r="A26" s="37">
        <v>24</v>
      </c>
      <c r="B26" s="37" t="s">
        <v>3743</v>
      </c>
      <c r="C26" s="51"/>
      <c r="D26" s="35"/>
      <c r="E26" s="359">
        <v>10000</v>
      </c>
      <c r="F26" s="37" t="s">
        <v>3713</v>
      </c>
      <c r="G26" s="37"/>
    </row>
    <row r="27" spans="1:7">
      <c r="A27" s="37">
        <v>25</v>
      </c>
      <c r="B27" s="37" t="s">
        <v>2213</v>
      </c>
      <c r="C27" s="51"/>
      <c r="D27" s="35"/>
      <c r="E27" s="359">
        <v>5000</v>
      </c>
      <c r="F27" s="37" t="s">
        <v>3714</v>
      </c>
      <c r="G27" s="37"/>
    </row>
    <row r="28" spans="1:7">
      <c r="A28" s="37">
        <v>26</v>
      </c>
      <c r="B28" s="37" t="s">
        <v>3744</v>
      </c>
      <c r="C28" s="51"/>
      <c r="D28" s="35"/>
      <c r="E28" s="359">
        <v>4000</v>
      </c>
      <c r="F28" s="37" t="s">
        <v>3714</v>
      </c>
      <c r="G28" s="37"/>
    </row>
    <row r="29" spans="1:7">
      <c r="A29" s="37">
        <v>27</v>
      </c>
      <c r="B29" s="37" t="s">
        <v>3745</v>
      </c>
      <c r="C29" s="51"/>
      <c r="D29" s="35"/>
      <c r="E29" s="359">
        <v>5000</v>
      </c>
      <c r="F29" s="37" t="s">
        <v>3715</v>
      </c>
      <c r="G29" s="37"/>
    </row>
    <row r="30" spans="1:7">
      <c r="A30" s="37">
        <v>28</v>
      </c>
      <c r="B30" s="37" t="s">
        <v>155</v>
      </c>
      <c r="C30" s="51"/>
      <c r="D30" s="35"/>
      <c r="E30" s="359">
        <v>5000</v>
      </c>
      <c r="F30" s="37" t="s">
        <v>3715</v>
      </c>
      <c r="G30" s="37"/>
    </row>
    <row r="31" spans="1:7">
      <c r="A31" s="37">
        <v>29</v>
      </c>
      <c r="B31" s="37" t="s">
        <v>3746</v>
      </c>
      <c r="C31" s="51"/>
      <c r="D31" s="35"/>
      <c r="E31" s="359">
        <v>5000</v>
      </c>
      <c r="F31" s="37" t="s">
        <v>3715</v>
      </c>
      <c r="G31" s="37"/>
    </row>
    <row r="32" spans="1:7">
      <c r="A32" s="37">
        <v>30</v>
      </c>
      <c r="B32" s="37" t="s">
        <v>3746</v>
      </c>
      <c r="C32" s="51"/>
      <c r="D32" s="35"/>
      <c r="E32" s="359">
        <v>5000</v>
      </c>
      <c r="F32" s="37" t="s">
        <v>3715</v>
      </c>
      <c r="G32" s="37"/>
    </row>
    <row r="33" spans="1:7">
      <c r="A33" s="37">
        <v>31</v>
      </c>
      <c r="B33" s="37" t="s">
        <v>3747</v>
      </c>
      <c r="C33" s="51"/>
      <c r="D33" s="35"/>
      <c r="E33" s="359">
        <v>5000</v>
      </c>
      <c r="F33" s="37" t="s">
        <v>3715</v>
      </c>
      <c r="G33" s="37"/>
    </row>
    <row r="34" spans="1:7">
      <c r="A34" s="37">
        <v>32</v>
      </c>
      <c r="B34" s="37" t="s">
        <v>1490</v>
      </c>
      <c r="C34" s="51"/>
      <c r="D34" s="35"/>
      <c r="E34" s="359">
        <v>5000</v>
      </c>
      <c r="F34" s="37" t="s">
        <v>3716</v>
      </c>
      <c r="G34" s="37"/>
    </row>
    <row r="35" spans="1:7">
      <c r="A35" s="37">
        <v>33</v>
      </c>
      <c r="B35" s="37" t="s">
        <v>3748</v>
      </c>
      <c r="C35" s="51"/>
      <c r="D35" s="35"/>
      <c r="E35" s="359">
        <v>5000</v>
      </c>
      <c r="F35" s="37" t="s">
        <v>3716</v>
      </c>
      <c r="G35" s="37"/>
    </row>
    <row r="36" spans="1:7">
      <c r="A36" s="37">
        <v>34</v>
      </c>
      <c r="B36" s="37" t="s">
        <v>3749</v>
      </c>
      <c r="C36" s="51"/>
      <c r="D36" s="35"/>
      <c r="E36" s="359">
        <v>10000</v>
      </c>
      <c r="F36" s="37" t="s">
        <v>3717</v>
      </c>
      <c r="G36" s="37"/>
    </row>
    <row r="37" spans="1:7">
      <c r="A37" s="37">
        <v>35</v>
      </c>
      <c r="B37" s="37" t="s">
        <v>3750</v>
      </c>
      <c r="C37" s="51"/>
      <c r="D37" s="35"/>
      <c r="E37" s="359">
        <v>5000</v>
      </c>
      <c r="F37" s="37" t="s">
        <v>3717</v>
      </c>
      <c r="G37" s="37"/>
    </row>
    <row r="38" spans="1:7">
      <c r="A38" s="37">
        <v>36</v>
      </c>
      <c r="B38" s="37" t="s">
        <v>3751</v>
      </c>
      <c r="C38" s="51"/>
      <c r="D38" s="35"/>
      <c r="E38" s="359">
        <v>5000</v>
      </c>
      <c r="F38" s="37" t="s">
        <v>3718</v>
      </c>
      <c r="G38" s="37"/>
    </row>
    <row r="39" spans="1:7">
      <c r="A39" s="37">
        <v>37</v>
      </c>
      <c r="B39" s="37" t="s">
        <v>3752</v>
      </c>
      <c r="C39" s="51"/>
      <c r="D39" s="35"/>
      <c r="E39" s="359">
        <v>5000</v>
      </c>
      <c r="F39" s="37" t="s">
        <v>3718</v>
      </c>
      <c r="G39" s="37"/>
    </row>
    <row r="40" spans="1:7">
      <c r="A40" s="37">
        <v>38</v>
      </c>
      <c r="B40" s="37" t="s">
        <v>1286</v>
      </c>
      <c r="C40" s="51"/>
      <c r="D40" s="35"/>
      <c r="E40" s="359">
        <v>5000</v>
      </c>
      <c r="F40" s="37" t="s">
        <v>3718</v>
      </c>
      <c r="G40" s="37"/>
    </row>
    <row r="41" spans="1:7">
      <c r="A41" s="37">
        <v>39</v>
      </c>
      <c r="B41" s="37" t="s">
        <v>3753</v>
      </c>
      <c r="C41" s="51"/>
      <c r="D41" s="35"/>
      <c r="E41" s="359">
        <v>5000</v>
      </c>
      <c r="F41" s="37" t="s">
        <v>3737</v>
      </c>
      <c r="G41" s="37"/>
    </row>
    <row r="42" spans="1:7">
      <c r="A42" s="37">
        <v>40</v>
      </c>
      <c r="B42" s="37" t="s">
        <v>1499</v>
      </c>
      <c r="C42" s="51"/>
      <c r="D42" s="35"/>
      <c r="E42" s="359">
        <v>5000</v>
      </c>
      <c r="F42" s="37" t="s">
        <v>3737</v>
      </c>
      <c r="G42" s="37"/>
    </row>
    <row r="43" spans="1:7">
      <c r="A43" s="37">
        <v>41</v>
      </c>
      <c r="B43" s="37" t="s">
        <v>3754</v>
      </c>
      <c r="C43" s="51"/>
      <c r="D43" s="35"/>
      <c r="E43" s="359">
        <v>5000</v>
      </c>
      <c r="F43" s="37" t="s">
        <v>3730</v>
      </c>
      <c r="G43" s="37"/>
    </row>
    <row r="44" spans="1:7">
      <c r="A44" s="37">
        <v>42</v>
      </c>
      <c r="B44" s="37" t="s">
        <v>3755</v>
      </c>
      <c r="C44" s="51"/>
      <c r="D44" s="35"/>
      <c r="E44" s="359">
        <v>5000</v>
      </c>
      <c r="F44" s="37" t="s">
        <v>3730</v>
      </c>
      <c r="G44" s="37"/>
    </row>
    <row r="45" spans="1:7">
      <c r="A45" s="37">
        <v>43</v>
      </c>
      <c r="B45" s="37" t="s">
        <v>3756</v>
      </c>
      <c r="C45" s="51"/>
      <c r="D45" s="35"/>
      <c r="E45" s="359">
        <v>5000</v>
      </c>
      <c r="F45" s="37" t="s">
        <v>3730</v>
      </c>
      <c r="G45" s="37"/>
    </row>
    <row r="46" spans="1:7">
      <c r="A46" s="37">
        <v>44</v>
      </c>
      <c r="B46" s="37" t="s">
        <v>2884</v>
      </c>
      <c r="C46" s="51"/>
      <c r="D46" s="35"/>
      <c r="E46" s="359">
        <v>5000</v>
      </c>
      <c r="F46" s="37" t="s">
        <v>3722</v>
      </c>
      <c r="G46" s="37"/>
    </row>
    <row r="47" spans="1:7">
      <c r="A47" s="37">
        <v>45</v>
      </c>
      <c r="B47" s="37" t="s">
        <v>2878</v>
      </c>
      <c r="C47" s="51"/>
      <c r="D47" s="35"/>
      <c r="E47" s="359">
        <v>5000</v>
      </c>
      <c r="F47" s="37" t="s">
        <v>3722</v>
      </c>
      <c r="G47" s="37"/>
    </row>
    <row r="48" spans="1:7">
      <c r="A48" s="37">
        <v>46</v>
      </c>
      <c r="B48" s="37" t="s">
        <v>3757</v>
      </c>
      <c r="C48" s="51"/>
      <c r="D48" s="35"/>
      <c r="E48" s="359">
        <v>5000</v>
      </c>
      <c r="F48" s="37" t="s">
        <v>3731</v>
      </c>
      <c r="G48" s="37"/>
    </row>
    <row r="49" spans="1:7">
      <c r="A49" s="37">
        <v>47</v>
      </c>
      <c r="B49" s="37" t="s">
        <v>3758</v>
      </c>
      <c r="C49" s="51"/>
      <c r="D49" s="35"/>
      <c r="E49" s="359">
        <v>5000</v>
      </c>
      <c r="F49" s="37" t="s">
        <v>3731</v>
      </c>
      <c r="G49" s="37"/>
    </row>
    <row r="50" spans="1:7">
      <c r="A50" s="37">
        <v>48</v>
      </c>
      <c r="B50" s="37" t="s">
        <v>3759</v>
      </c>
      <c r="C50" s="51"/>
      <c r="D50" s="35"/>
      <c r="E50" s="359">
        <v>5000</v>
      </c>
      <c r="F50" s="37" t="s">
        <v>3731</v>
      </c>
      <c r="G50" s="37"/>
    </row>
    <row r="51" spans="1:7">
      <c r="A51" s="37">
        <v>49</v>
      </c>
      <c r="B51" s="37" t="s">
        <v>2825</v>
      </c>
      <c r="C51" s="51"/>
      <c r="D51" s="35"/>
      <c r="E51" s="359">
        <v>5000</v>
      </c>
      <c r="F51" s="37" t="s">
        <v>3724</v>
      </c>
      <c r="G51" s="37"/>
    </row>
    <row r="52" spans="1:7">
      <c r="A52" s="37">
        <v>50</v>
      </c>
      <c r="B52" s="37" t="s">
        <v>2893</v>
      </c>
      <c r="C52" s="51"/>
      <c r="D52" s="35"/>
      <c r="E52" s="359">
        <v>5000</v>
      </c>
      <c r="F52" s="37" t="s">
        <v>3724</v>
      </c>
      <c r="G52" s="37"/>
    </row>
    <row r="53" spans="1:7">
      <c r="A53" s="37">
        <v>51</v>
      </c>
      <c r="B53" s="37" t="s">
        <v>3873</v>
      </c>
      <c r="C53" s="51"/>
      <c r="D53" s="35"/>
      <c r="E53" s="359">
        <v>5000</v>
      </c>
      <c r="F53" s="37" t="s">
        <v>3725</v>
      </c>
      <c r="G53" s="37"/>
    </row>
    <row r="54" spans="1:7">
      <c r="A54" s="37">
        <v>52</v>
      </c>
      <c r="B54" s="37" t="s">
        <v>1299</v>
      </c>
      <c r="C54" s="51"/>
      <c r="D54" s="35"/>
      <c r="E54" s="359">
        <v>5000</v>
      </c>
      <c r="F54" s="37" t="s">
        <v>3726</v>
      </c>
      <c r="G54" s="37"/>
    </row>
    <row r="55" spans="1:7">
      <c r="A55" s="37">
        <v>53</v>
      </c>
      <c r="B55" s="37" t="s">
        <v>1172</v>
      </c>
      <c r="C55" s="51"/>
      <c r="D55" s="35"/>
      <c r="E55" s="359">
        <v>5000</v>
      </c>
      <c r="F55" s="37" t="s">
        <v>3727</v>
      </c>
      <c r="G55" s="37"/>
    </row>
    <row r="56" spans="1:7">
      <c r="A56" s="37">
        <v>54</v>
      </c>
      <c r="B56" s="37" t="s">
        <v>3760</v>
      </c>
      <c r="C56" s="51"/>
      <c r="D56" s="35"/>
      <c r="E56" s="359">
        <v>5000</v>
      </c>
      <c r="F56" s="37" t="s">
        <v>3727</v>
      </c>
      <c r="G56" s="37"/>
    </row>
    <row r="57" spans="1:7">
      <c r="A57" s="37">
        <v>55</v>
      </c>
      <c r="B57" s="37" t="s">
        <v>2913</v>
      </c>
      <c r="C57" s="51"/>
      <c r="D57" s="35"/>
      <c r="E57" s="359">
        <v>5000</v>
      </c>
      <c r="F57" s="37" t="s">
        <v>3727</v>
      </c>
      <c r="G57" s="37"/>
    </row>
    <row r="58" spans="1:7">
      <c r="A58" s="37">
        <v>56</v>
      </c>
      <c r="B58" s="37" t="s">
        <v>1175</v>
      </c>
      <c r="C58" s="51"/>
      <c r="D58" s="35"/>
      <c r="E58" s="359">
        <v>5000</v>
      </c>
      <c r="F58" s="37" t="s">
        <v>3871</v>
      </c>
      <c r="G58" s="37"/>
    </row>
    <row r="59" spans="1:7">
      <c r="A59" s="37">
        <v>57</v>
      </c>
      <c r="B59" s="37" t="s">
        <v>3761</v>
      </c>
      <c r="C59" s="51"/>
      <c r="D59" s="35"/>
      <c r="E59" s="359">
        <v>5000</v>
      </c>
      <c r="F59" s="37" t="s">
        <v>3729</v>
      </c>
      <c r="G59" s="37"/>
    </row>
    <row r="60" spans="1:7">
      <c r="A60" s="37">
        <v>58</v>
      </c>
      <c r="B60" s="37" t="s">
        <v>3762</v>
      </c>
      <c r="C60" s="51"/>
      <c r="D60" s="35"/>
      <c r="E60" s="359">
        <v>5000</v>
      </c>
      <c r="F60" s="37" t="s">
        <v>3872</v>
      </c>
      <c r="G60" s="37"/>
    </row>
    <row r="61" spans="1:7">
      <c r="A61" s="37">
        <v>59</v>
      </c>
      <c r="B61" s="37" t="s">
        <v>3704</v>
      </c>
      <c r="C61" s="36"/>
      <c r="D61" s="35"/>
      <c r="E61" s="61">
        <v>28500</v>
      </c>
      <c r="F61" s="37" t="s">
        <v>8470</v>
      </c>
      <c r="G61" s="571" t="s">
        <v>8471</v>
      </c>
    </row>
    <row r="62" spans="1:7">
      <c r="A62" s="37">
        <v>60</v>
      </c>
      <c r="B62" s="37" t="s">
        <v>3897</v>
      </c>
      <c r="C62" s="36"/>
      <c r="D62" s="35"/>
      <c r="E62" s="61">
        <v>28500</v>
      </c>
      <c r="F62" s="37" t="s">
        <v>8472</v>
      </c>
      <c r="G62" s="571"/>
    </row>
    <row r="63" spans="1:7" ht="27" customHeight="1">
      <c r="A63" s="582" t="s">
        <v>1938</v>
      </c>
      <c r="B63" s="582"/>
      <c r="C63" s="582"/>
      <c r="D63" s="582"/>
      <c r="E63" s="306">
        <f>SUM(E3:E62)</f>
        <v>814000</v>
      </c>
      <c r="F63" s="328"/>
      <c r="G63" s="335"/>
    </row>
    <row r="64" spans="1:7" ht="71.25">
      <c r="A64" s="577" t="s">
        <v>2195</v>
      </c>
      <c r="B64" s="577"/>
      <c r="C64" s="577"/>
      <c r="D64" s="577"/>
      <c r="E64" s="336">
        <v>0</v>
      </c>
      <c r="F64" s="212"/>
      <c r="G64" s="36" t="s">
        <v>3589</v>
      </c>
    </row>
    <row r="65" spans="1:7" ht="27" customHeight="1">
      <c r="A65" s="577" t="s">
        <v>2196</v>
      </c>
      <c r="B65" s="577"/>
      <c r="C65" s="577"/>
      <c r="D65" s="577"/>
      <c r="E65" s="336">
        <f>E63-E64</f>
        <v>814000</v>
      </c>
      <c r="F65" s="212"/>
      <c r="G65" s="36"/>
    </row>
    <row r="66" spans="1:7" ht="72.75" customHeight="1">
      <c r="A66" s="573" t="s">
        <v>9054</v>
      </c>
      <c r="B66" s="573"/>
      <c r="C66" s="573"/>
      <c r="D66" s="573"/>
      <c r="E66" s="573"/>
      <c r="F66" s="573"/>
      <c r="G66" s="573"/>
    </row>
  </sheetData>
  <mergeCells count="5">
    <mergeCell ref="G61:G62"/>
    <mergeCell ref="A63:D63"/>
    <mergeCell ref="A64:D64"/>
    <mergeCell ref="A65:D65"/>
    <mergeCell ref="A66:G66"/>
  </mergeCells>
  <phoneticPr fontId="2" type="noConversion"/>
  <printOptions horizontalCentered="1"/>
  <pageMargins left="0.70866141732283472" right="0.62992125984251968" top="0.55118110236220474" bottom="0.55118110236220474" header="0.31496062992125984" footer="0.31496062992125984"/>
  <pageSetup paperSize="9" scale="81" fitToHeight="3" orientation="portrait" r:id="rId1"/>
  <headerFooter>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zoomScale="90" zoomScaleNormal="90" workbookViewId="0">
      <pane xSplit="3" ySplit="3" topLeftCell="D29" activePane="bottomRight" state="frozen"/>
      <selection pane="topRight" activeCell="D1" sqref="D1"/>
      <selection pane="bottomLeft" activeCell="A3" sqref="A3"/>
      <selection pane="bottomRight" activeCell="D4" sqref="D4:E32"/>
    </sheetView>
  </sheetViews>
  <sheetFormatPr defaultColWidth="8.875" defaultRowHeight="14.25"/>
  <cols>
    <col min="1" max="1" width="5.375" style="3" customWidth="1"/>
    <col min="2" max="2" width="8.875" style="3"/>
    <col min="3" max="3" width="10.5" style="3" customWidth="1"/>
    <col min="4" max="4" width="19.125" style="3" customWidth="1"/>
    <col min="5" max="5" width="16.125" style="3" customWidth="1"/>
    <col min="6" max="6" width="11" style="3" customWidth="1"/>
    <col min="7" max="7" width="10.375" style="206" customWidth="1"/>
    <col min="8" max="8" width="9.5" style="3" bestFit="1" customWidth="1"/>
    <col min="9" max="9" width="8.875" style="3"/>
    <col min="10" max="10" width="14.375" style="3" customWidth="1"/>
    <col min="11" max="11" width="46.125" style="3" customWidth="1"/>
    <col min="12" max="12" width="10.75" style="3" customWidth="1"/>
    <col min="13" max="13" width="10.25" style="3" customWidth="1"/>
    <col min="14" max="16384" width="8.875" style="3"/>
  </cols>
  <sheetData>
    <row r="1" spans="1:13" s="2" customFormat="1" ht="19.5">
      <c r="A1" s="1" t="s">
        <v>3962</v>
      </c>
      <c r="G1" s="364"/>
    </row>
    <row r="2" spans="1:13">
      <c r="A2" s="547" t="s">
        <v>0</v>
      </c>
      <c r="B2" s="547" t="s">
        <v>83</v>
      </c>
      <c r="C2" s="547" t="s">
        <v>8681</v>
      </c>
      <c r="D2" s="547" t="s">
        <v>3941</v>
      </c>
      <c r="E2" s="547" t="s">
        <v>22</v>
      </c>
      <c r="F2" s="547" t="s">
        <v>2019</v>
      </c>
      <c r="G2" s="548" t="s">
        <v>8682</v>
      </c>
      <c r="H2" s="547" t="s">
        <v>3609</v>
      </c>
      <c r="I2" s="547" t="s">
        <v>41</v>
      </c>
      <c r="J2" s="547" t="s">
        <v>2020</v>
      </c>
      <c r="K2" s="547"/>
      <c r="L2" s="547"/>
      <c r="M2" s="547" t="s">
        <v>8683</v>
      </c>
    </row>
    <row r="3" spans="1:13">
      <c r="A3" s="547"/>
      <c r="B3" s="547"/>
      <c r="C3" s="547"/>
      <c r="D3" s="547"/>
      <c r="E3" s="547"/>
      <c r="F3" s="547"/>
      <c r="G3" s="548"/>
      <c r="H3" s="547"/>
      <c r="I3" s="547"/>
      <c r="J3" s="147" t="s">
        <v>3291</v>
      </c>
      <c r="K3" s="547" t="s">
        <v>35</v>
      </c>
      <c r="L3" s="547"/>
      <c r="M3" s="547"/>
    </row>
    <row r="4" spans="1:13" ht="57">
      <c r="A4" s="142">
        <v>1</v>
      </c>
      <c r="B4" s="142" t="s">
        <v>646</v>
      </c>
      <c r="C4" s="192">
        <v>500000</v>
      </c>
      <c r="D4" s="30"/>
      <c r="E4" s="143"/>
      <c r="F4" s="142" t="s">
        <v>937</v>
      </c>
      <c r="G4" s="185">
        <v>500000</v>
      </c>
      <c r="H4" s="146">
        <f>7500/500000</f>
        <v>1.4999999999999999E-2</v>
      </c>
      <c r="I4" s="174" t="s">
        <v>936</v>
      </c>
      <c r="J4" s="142" t="s">
        <v>8960</v>
      </c>
      <c r="K4" s="140"/>
      <c r="L4" s="142"/>
      <c r="M4" s="360"/>
    </row>
    <row r="5" spans="1:13" ht="95.25" customHeight="1">
      <c r="A5" s="142">
        <v>2</v>
      </c>
      <c r="B5" s="142" t="s">
        <v>647</v>
      </c>
      <c r="C5" s="192">
        <v>200000</v>
      </c>
      <c r="D5" s="30"/>
      <c r="E5" s="143"/>
      <c r="F5" s="142" t="s">
        <v>937</v>
      </c>
      <c r="G5" s="344">
        <v>200000</v>
      </c>
      <c r="H5" s="146">
        <f>3500/100000/(30-14)*30</f>
        <v>6.5625000000000003E-2</v>
      </c>
      <c r="I5" s="174" t="s">
        <v>1879</v>
      </c>
      <c r="J5" s="142"/>
      <c r="K5" s="140" t="s">
        <v>1905</v>
      </c>
      <c r="L5" s="142" t="s">
        <v>2189</v>
      </c>
      <c r="M5" s="360"/>
    </row>
    <row r="6" spans="1:13" ht="114">
      <c r="A6" s="142">
        <v>3</v>
      </c>
      <c r="B6" s="142" t="s">
        <v>648</v>
      </c>
      <c r="C6" s="192">
        <v>176000</v>
      </c>
      <c r="D6" s="30"/>
      <c r="E6" s="143"/>
      <c r="F6" s="142" t="s">
        <v>938</v>
      </c>
      <c r="G6" s="185">
        <v>200000</v>
      </c>
      <c r="H6" s="146">
        <f>24000/200000/3</f>
        <v>0.04</v>
      </c>
      <c r="I6" s="174" t="s">
        <v>1880</v>
      </c>
      <c r="J6" s="142" t="s">
        <v>926</v>
      </c>
      <c r="K6" s="239" t="s">
        <v>1906</v>
      </c>
      <c r="L6" s="142" t="s">
        <v>1916</v>
      </c>
      <c r="M6" s="360"/>
    </row>
    <row r="7" spans="1:13" ht="83.25" customHeight="1">
      <c r="A7" s="142">
        <v>4</v>
      </c>
      <c r="B7" s="142" t="s">
        <v>649</v>
      </c>
      <c r="C7" s="192">
        <v>200000</v>
      </c>
      <c r="D7" s="30"/>
      <c r="E7" s="143"/>
      <c r="F7" s="142" t="s">
        <v>939</v>
      </c>
      <c r="G7" s="344">
        <v>200000</v>
      </c>
      <c r="H7" s="146">
        <f>3500/100000/21*30</f>
        <v>0.05</v>
      </c>
      <c r="I7" s="174" t="s">
        <v>1881</v>
      </c>
      <c r="J7" s="142" t="s">
        <v>926</v>
      </c>
      <c r="K7" s="140" t="s">
        <v>1907</v>
      </c>
      <c r="L7" s="142" t="s">
        <v>1917</v>
      </c>
      <c r="M7" s="360"/>
    </row>
    <row r="8" spans="1:13" ht="85.5">
      <c r="A8" s="142">
        <v>5</v>
      </c>
      <c r="B8" s="142" t="s">
        <v>650</v>
      </c>
      <c r="C8" s="192">
        <v>475000</v>
      </c>
      <c r="D8" s="30"/>
      <c r="E8" s="143"/>
      <c r="F8" s="142" t="s">
        <v>920</v>
      </c>
      <c r="G8" s="185">
        <v>500000</v>
      </c>
      <c r="H8" s="142" t="s">
        <v>2023</v>
      </c>
      <c r="I8" s="142" t="s">
        <v>1882</v>
      </c>
      <c r="J8" s="142" t="s">
        <v>927</v>
      </c>
      <c r="K8" s="140" t="s">
        <v>8962</v>
      </c>
      <c r="L8" s="142" t="s">
        <v>8963</v>
      </c>
      <c r="M8" s="360"/>
    </row>
    <row r="9" spans="1:13" ht="28.5">
      <c r="A9" s="142">
        <v>6</v>
      </c>
      <c r="B9" s="142" t="s">
        <v>651</v>
      </c>
      <c r="C9" s="192">
        <v>285000</v>
      </c>
      <c r="D9" s="30"/>
      <c r="E9" s="143"/>
      <c r="F9" s="142" t="s">
        <v>921</v>
      </c>
      <c r="G9" s="185">
        <v>300000</v>
      </c>
      <c r="H9" s="146">
        <f>15000/300000</f>
        <v>0.05</v>
      </c>
      <c r="I9" s="174" t="s">
        <v>3602</v>
      </c>
      <c r="J9" s="142" t="s">
        <v>927</v>
      </c>
      <c r="K9" s="142"/>
      <c r="L9" s="142"/>
      <c r="M9" s="360"/>
    </row>
    <row r="10" spans="1:13" ht="28.5">
      <c r="A10" s="142">
        <v>7</v>
      </c>
      <c r="B10" s="142" t="s">
        <v>652</v>
      </c>
      <c r="C10" s="192">
        <v>180000</v>
      </c>
      <c r="D10" s="30"/>
      <c r="E10" s="143"/>
      <c r="F10" s="142" t="s">
        <v>940</v>
      </c>
      <c r="G10" s="185">
        <v>200000</v>
      </c>
      <c r="H10" s="146">
        <f>20000/200000</f>
        <v>0.1</v>
      </c>
      <c r="I10" s="174" t="s">
        <v>3603</v>
      </c>
      <c r="J10" s="142" t="s">
        <v>927</v>
      </c>
      <c r="K10" s="142"/>
      <c r="L10" s="142"/>
      <c r="M10" s="360"/>
    </row>
    <row r="11" spans="1:13" ht="28.5">
      <c r="A11" s="142">
        <v>8</v>
      </c>
      <c r="B11" s="142" t="s">
        <v>653</v>
      </c>
      <c r="C11" s="192">
        <v>90000</v>
      </c>
      <c r="D11" s="30"/>
      <c r="E11" s="143"/>
      <c r="F11" s="142" t="s">
        <v>940</v>
      </c>
      <c r="G11" s="185">
        <v>100000</v>
      </c>
      <c r="H11" s="146">
        <f>10000/100000</f>
        <v>0.1</v>
      </c>
      <c r="I11" s="174" t="s">
        <v>3604</v>
      </c>
      <c r="J11" s="142" t="s">
        <v>928</v>
      </c>
      <c r="K11" s="142"/>
      <c r="L11" s="142"/>
      <c r="M11" s="360"/>
    </row>
    <row r="12" spans="1:13" ht="28.5">
      <c r="A12" s="142">
        <v>9</v>
      </c>
      <c r="B12" s="142" t="s">
        <v>654</v>
      </c>
      <c r="C12" s="192">
        <v>47000</v>
      </c>
      <c r="D12" s="30"/>
      <c r="E12" s="143"/>
      <c r="F12" s="142" t="s">
        <v>941</v>
      </c>
      <c r="G12" s="185">
        <v>50000</v>
      </c>
      <c r="H12" s="146">
        <f>3000/50000</f>
        <v>0.06</v>
      </c>
      <c r="I12" s="174" t="s">
        <v>3605</v>
      </c>
      <c r="J12" s="142"/>
      <c r="K12" s="140" t="s">
        <v>8684</v>
      </c>
      <c r="L12" s="142"/>
      <c r="M12" s="360"/>
    </row>
    <row r="13" spans="1:13" ht="28.5">
      <c r="A13" s="142">
        <v>10</v>
      </c>
      <c r="B13" s="142" t="s">
        <v>655</v>
      </c>
      <c r="C13" s="192">
        <v>100000</v>
      </c>
      <c r="D13" s="30"/>
      <c r="E13" s="143"/>
      <c r="F13" s="142" t="s">
        <v>941</v>
      </c>
      <c r="G13" s="185">
        <v>100000</v>
      </c>
      <c r="H13" s="142" t="s">
        <v>8961</v>
      </c>
      <c r="I13" s="142"/>
      <c r="J13" s="142" t="s">
        <v>928</v>
      </c>
      <c r="K13" s="142"/>
      <c r="L13" s="142"/>
      <c r="M13" s="360"/>
    </row>
    <row r="14" spans="1:13" ht="114">
      <c r="A14" s="142">
        <v>11</v>
      </c>
      <c r="B14" s="142" t="s">
        <v>656</v>
      </c>
      <c r="C14" s="192">
        <v>46500</v>
      </c>
      <c r="D14" s="30"/>
      <c r="E14" s="143"/>
      <c r="F14" s="142" t="s">
        <v>942</v>
      </c>
      <c r="G14" s="185">
        <v>50000</v>
      </c>
      <c r="H14" s="146">
        <f>3500/50000/22*30</f>
        <v>9.5454545454545459E-2</v>
      </c>
      <c r="I14" s="174" t="s">
        <v>1883</v>
      </c>
      <c r="J14" s="142" t="s">
        <v>928</v>
      </c>
      <c r="K14" s="239" t="s">
        <v>1908</v>
      </c>
      <c r="L14" s="142" t="s">
        <v>1918</v>
      </c>
      <c r="M14" s="360"/>
    </row>
    <row r="15" spans="1:13" ht="128.25">
      <c r="A15" s="142">
        <v>12</v>
      </c>
      <c r="B15" s="142" t="s">
        <v>657</v>
      </c>
      <c r="C15" s="192">
        <v>46000</v>
      </c>
      <c r="D15" s="30"/>
      <c r="E15" s="143"/>
      <c r="F15" s="142" t="s">
        <v>943</v>
      </c>
      <c r="G15" s="185">
        <v>50000</v>
      </c>
      <c r="H15" s="198">
        <f>4000/50000/24*30</f>
        <v>0.1</v>
      </c>
      <c r="I15" s="199" t="s">
        <v>1884</v>
      </c>
      <c r="J15" s="556" t="s">
        <v>2022</v>
      </c>
      <c r="K15" s="140" t="s">
        <v>1909</v>
      </c>
      <c r="L15" s="142" t="s">
        <v>1919</v>
      </c>
      <c r="M15" s="360"/>
    </row>
    <row r="16" spans="1:13" ht="95.25" customHeight="1">
      <c r="A16" s="142">
        <v>13</v>
      </c>
      <c r="B16" s="142" t="s">
        <v>658</v>
      </c>
      <c r="C16" s="192">
        <v>95000</v>
      </c>
      <c r="D16" s="30"/>
      <c r="E16" s="143"/>
      <c r="F16" s="142" t="s">
        <v>943</v>
      </c>
      <c r="G16" s="549">
        <v>200000</v>
      </c>
      <c r="H16" s="593">
        <f>5000/100000/10*30</f>
        <v>0.15</v>
      </c>
      <c r="I16" s="592" t="s">
        <v>1885</v>
      </c>
      <c r="J16" s="556"/>
      <c r="K16" s="555" t="s">
        <v>1910</v>
      </c>
      <c r="L16" s="556" t="s">
        <v>1920</v>
      </c>
      <c r="M16" s="591"/>
    </row>
    <row r="17" spans="1:13" ht="95.25" customHeight="1">
      <c r="A17" s="142">
        <v>14</v>
      </c>
      <c r="B17" s="142" t="s">
        <v>658</v>
      </c>
      <c r="C17" s="192">
        <v>95000</v>
      </c>
      <c r="D17" s="30"/>
      <c r="E17" s="143"/>
      <c r="F17" s="142" t="s">
        <v>944</v>
      </c>
      <c r="G17" s="549"/>
      <c r="H17" s="593"/>
      <c r="I17" s="593"/>
      <c r="J17" s="556"/>
      <c r="K17" s="555"/>
      <c r="L17" s="556"/>
      <c r="M17" s="591"/>
    </row>
    <row r="18" spans="1:13" ht="28.5">
      <c r="A18" s="142">
        <v>15</v>
      </c>
      <c r="B18" s="142" t="s">
        <v>659</v>
      </c>
      <c r="C18" s="192">
        <v>47750</v>
      </c>
      <c r="D18" s="30"/>
      <c r="E18" s="143"/>
      <c r="F18" s="142" t="s">
        <v>945</v>
      </c>
      <c r="G18" s="185"/>
      <c r="H18" s="142" t="s">
        <v>3610</v>
      </c>
      <c r="I18" s="142"/>
      <c r="J18" s="142"/>
      <c r="K18" s="142"/>
      <c r="L18" s="142"/>
      <c r="M18" s="360"/>
    </row>
    <row r="19" spans="1:13" ht="99.75">
      <c r="A19" s="142">
        <v>16</v>
      </c>
      <c r="B19" s="142" t="s">
        <v>660</v>
      </c>
      <c r="C19" s="192">
        <v>94000</v>
      </c>
      <c r="D19" s="30"/>
      <c r="E19" s="143"/>
      <c r="F19" s="142" t="s">
        <v>945</v>
      </c>
      <c r="G19" s="185">
        <v>100000</v>
      </c>
      <c r="H19" s="146">
        <f>3000/50000/10*30</f>
        <v>0.18</v>
      </c>
      <c r="I19" s="174" t="s">
        <v>1886</v>
      </c>
      <c r="J19" s="142" t="s">
        <v>929</v>
      </c>
      <c r="K19" s="140" t="s">
        <v>1911</v>
      </c>
      <c r="L19" s="143" t="s">
        <v>1921</v>
      </c>
      <c r="M19" s="360"/>
    </row>
    <row r="20" spans="1:13" ht="57">
      <c r="A20" s="142">
        <v>17</v>
      </c>
      <c r="B20" s="142" t="s">
        <v>661</v>
      </c>
      <c r="C20" s="192">
        <v>95000</v>
      </c>
      <c r="D20" s="30"/>
      <c r="E20" s="143"/>
      <c r="F20" s="142" t="s">
        <v>945</v>
      </c>
      <c r="G20" s="185">
        <v>100000</v>
      </c>
      <c r="H20" s="146">
        <f>5000/100000/10*30</f>
        <v>0.15</v>
      </c>
      <c r="I20" s="174" t="s">
        <v>1887</v>
      </c>
      <c r="J20" s="142" t="s">
        <v>929</v>
      </c>
      <c r="K20" s="140" t="s">
        <v>1912</v>
      </c>
      <c r="L20" s="143" t="s">
        <v>1922</v>
      </c>
      <c r="M20" s="360"/>
    </row>
    <row r="21" spans="1:13" ht="28.5">
      <c r="A21" s="142">
        <v>18</v>
      </c>
      <c r="B21" s="142" t="s">
        <v>662</v>
      </c>
      <c r="C21" s="192">
        <v>50500</v>
      </c>
      <c r="D21" s="30"/>
      <c r="E21" s="143"/>
      <c r="F21" s="142" t="s">
        <v>946</v>
      </c>
      <c r="G21" s="549">
        <v>300000</v>
      </c>
      <c r="H21" s="593">
        <f>5000/100000/10*30</f>
        <v>0.15</v>
      </c>
      <c r="I21" s="592" t="s">
        <v>1887</v>
      </c>
      <c r="J21" s="556" t="s">
        <v>930</v>
      </c>
      <c r="K21" s="553" t="s">
        <v>1913</v>
      </c>
      <c r="L21" s="553" t="s">
        <v>1923</v>
      </c>
      <c r="M21" s="591"/>
    </row>
    <row r="22" spans="1:13">
      <c r="A22" s="142">
        <v>19</v>
      </c>
      <c r="B22" s="142" t="s">
        <v>931</v>
      </c>
      <c r="C22" s="192">
        <v>95000</v>
      </c>
      <c r="D22" s="30"/>
      <c r="E22" s="143"/>
      <c r="F22" s="142" t="s">
        <v>922</v>
      </c>
      <c r="G22" s="549"/>
      <c r="H22" s="593"/>
      <c r="I22" s="592"/>
      <c r="J22" s="556"/>
      <c r="K22" s="553"/>
      <c r="L22" s="553"/>
      <c r="M22" s="591"/>
    </row>
    <row r="23" spans="1:13">
      <c r="A23" s="142">
        <v>20</v>
      </c>
      <c r="B23" s="142" t="s">
        <v>662</v>
      </c>
      <c r="C23" s="192">
        <v>95000</v>
      </c>
      <c r="D23" s="30"/>
      <c r="E23" s="143"/>
      <c r="F23" s="142" t="s">
        <v>922</v>
      </c>
      <c r="G23" s="549"/>
      <c r="H23" s="593"/>
      <c r="I23" s="592"/>
      <c r="J23" s="556"/>
      <c r="K23" s="553"/>
      <c r="L23" s="553"/>
      <c r="M23" s="591"/>
    </row>
    <row r="24" spans="1:13" ht="48.75" customHeight="1">
      <c r="A24" s="142">
        <v>21</v>
      </c>
      <c r="B24" s="142" t="s">
        <v>663</v>
      </c>
      <c r="C24" s="192">
        <v>100000</v>
      </c>
      <c r="D24" s="30"/>
      <c r="E24" s="30"/>
      <c r="F24" s="142" t="s">
        <v>923</v>
      </c>
      <c r="G24" s="185">
        <v>100000</v>
      </c>
      <c r="H24" s="146">
        <f>7500/100000</f>
        <v>7.4999999999999997E-2</v>
      </c>
      <c r="I24" s="174" t="s">
        <v>2188</v>
      </c>
      <c r="J24" s="142" t="s">
        <v>932</v>
      </c>
      <c r="K24" s="140" t="s">
        <v>8964</v>
      </c>
      <c r="L24" s="143" t="s">
        <v>8965</v>
      </c>
      <c r="M24" s="360"/>
    </row>
    <row r="25" spans="1:13" ht="128.25">
      <c r="A25" s="142">
        <v>22</v>
      </c>
      <c r="B25" s="142" t="s">
        <v>663</v>
      </c>
      <c r="C25" s="192">
        <v>368500</v>
      </c>
      <c r="D25" s="30"/>
      <c r="E25" s="143"/>
      <c r="F25" s="142" t="s">
        <v>924</v>
      </c>
      <c r="G25" s="185">
        <v>400000</v>
      </c>
      <c r="H25" s="146">
        <f>3000/50000/10*30</f>
        <v>0.18</v>
      </c>
      <c r="I25" s="174" t="s">
        <v>1886</v>
      </c>
      <c r="J25" s="142" t="s">
        <v>932</v>
      </c>
      <c r="K25" s="140" t="s">
        <v>8966</v>
      </c>
      <c r="L25" s="143" t="s">
        <v>1924</v>
      </c>
      <c r="M25" s="360"/>
    </row>
    <row r="26" spans="1:13" ht="28.5">
      <c r="A26" s="142">
        <v>23</v>
      </c>
      <c r="B26" s="142" t="s">
        <v>664</v>
      </c>
      <c r="C26" s="192">
        <v>96000</v>
      </c>
      <c r="D26" s="30"/>
      <c r="E26" s="143"/>
      <c r="F26" s="142" t="s">
        <v>947</v>
      </c>
      <c r="G26" s="185">
        <v>100000</v>
      </c>
      <c r="H26" s="146">
        <f>4000/100000</f>
        <v>0.04</v>
      </c>
      <c r="I26" s="174" t="s">
        <v>3606</v>
      </c>
      <c r="J26" s="142" t="s">
        <v>933</v>
      </c>
      <c r="K26" s="142"/>
      <c r="L26" s="143"/>
      <c r="M26" s="360"/>
    </row>
    <row r="27" spans="1:13" ht="99" customHeight="1">
      <c r="A27" s="142">
        <v>24</v>
      </c>
      <c r="B27" s="142" t="s">
        <v>665</v>
      </c>
      <c r="C27" s="192">
        <v>192000</v>
      </c>
      <c r="D27" s="30"/>
      <c r="E27" s="143"/>
      <c r="F27" s="142" t="s">
        <v>948</v>
      </c>
      <c r="G27" s="185">
        <v>200000</v>
      </c>
      <c r="H27" s="146">
        <f>2000/50000/15*30</f>
        <v>0.08</v>
      </c>
      <c r="I27" s="174" t="s">
        <v>1888</v>
      </c>
      <c r="J27" s="142" t="s">
        <v>933</v>
      </c>
      <c r="K27" s="140" t="s">
        <v>1914</v>
      </c>
      <c r="L27" s="143" t="s">
        <v>1925</v>
      </c>
      <c r="M27" s="360"/>
    </row>
    <row r="28" spans="1:13" ht="142.5">
      <c r="A28" s="142">
        <v>25</v>
      </c>
      <c r="B28" s="142" t="s">
        <v>666</v>
      </c>
      <c r="C28" s="192">
        <v>192000</v>
      </c>
      <c r="D28" s="30"/>
      <c r="E28" s="143"/>
      <c r="F28" s="142" t="s">
        <v>949</v>
      </c>
      <c r="G28" s="185">
        <v>200000</v>
      </c>
      <c r="H28" s="146">
        <f>4000/100000/10*30</f>
        <v>0.12</v>
      </c>
      <c r="I28" s="174" t="s">
        <v>1889</v>
      </c>
      <c r="J28" s="142" t="s">
        <v>933</v>
      </c>
      <c r="K28" s="140" t="s">
        <v>8967</v>
      </c>
      <c r="L28" s="143" t="s">
        <v>1926</v>
      </c>
      <c r="M28" s="360"/>
    </row>
    <row r="29" spans="1:13" ht="129" customHeight="1">
      <c r="A29" s="142">
        <v>26</v>
      </c>
      <c r="B29" s="142" t="s">
        <v>667</v>
      </c>
      <c r="C29" s="192">
        <v>190000</v>
      </c>
      <c r="D29" s="30"/>
      <c r="E29" s="143"/>
      <c r="F29" s="142" t="s">
        <v>949</v>
      </c>
      <c r="G29" s="185">
        <v>200000</v>
      </c>
      <c r="H29" s="146">
        <f>5000/100000/15*30</f>
        <v>0.1</v>
      </c>
      <c r="I29" s="174" t="s">
        <v>1890</v>
      </c>
      <c r="J29" s="142" t="s">
        <v>934</v>
      </c>
      <c r="K29" s="140" t="s">
        <v>1915</v>
      </c>
      <c r="L29" s="143" t="s">
        <v>8968</v>
      </c>
      <c r="M29" s="360"/>
    </row>
    <row r="30" spans="1:13" ht="28.5">
      <c r="A30" s="142">
        <v>27</v>
      </c>
      <c r="B30" s="142" t="s">
        <v>668</v>
      </c>
      <c r="C30" s="192">
        <v>368000</v>
      </c>
      <c r="D30" s="30"/>
      <c r="E30" s="143"/>
      <c r="F30" s="142" t="s">
        <v>950</v>
      </c>
      <c r="G30" s="185">
        <v>400000</v>
      </c>
      <c r="H30" s="146">
        <f>32000/400000</f>
        <v>0.08</v>
      </c>
      <c r="I30" s="174" t="s">
        <v>3607</v>
      </c>
      <c r="J30" s="142" t="s">
        <v>934</v>
      </c>
      <c r="K30" s="142"/>
      <c r="L30" s="142"/>
      <c r="M30" s="360"/>
    </row>
    <row r="31" spans="1:13" ht="78.75" customHeight="1">
      <c r="A31" s="142">
        <v>28</v>
      </c>
      <c r="B31" s="142" t="s">
        <v>669</v>
      </c>
      <c r="C31" s="192">
        <v>255000</v>
      </c>
      <c r="D31" s="30"/>
      <c r="E31" s="143"/>
      <c r="F31" s="142" t="s">
        <v>950</v>
      </c>
      <c r="G31" s="185">
        <v>300000</v>
      </c>
      <c r="H31" s="146">
        <f>15000/100000/32*30</f>
        <v>0.140625</v>
      </c>
      <c r="I31" s="174" t="s">
        <v>1891</v>
      </c>
      <c r="J31" s="142" t="s">
        <v>935</v>
      </c>
      <c r="K31" s="239" t="s">
        <v>8969</v>
      </c>
      <c r="L31" s="143" t="s">
        <v>1927</v>
      </c>
      <c r="M31" s="360"/>
    </row>
    <row r="32" spans="1:13" ht="28.5">
      <c r="A32" s="142">
        <v>29</v>
      </c>
      <c r="B32" s="142" t="s">
        <v>670</v>
      </c>
      <c r="C32" s="192">
        <v>170000</v>
      </c>
      <c r="D32" s="30"/>
      <c r="E32" s="143"/>
      <c r="F32" s="142" t="s">
        <v>925</v>
      </c>
      <c r="G32" s="185">
        <v>200000</v>
      </c>
      <c r="H32" s="198">
        <f>30000/200000</f>
        <v>0.15</v>
      </c>
      <c r="I32" s="199" t="s">
        <v>3608</v>
      </c>
      <c r="J32" s="142" t="s">
        <v>935</v>
      </c>
      <c r="K32" s="142"/>
      <c r="L32" s="142"/>
      <c r="M32" s="360"/>
    </row>
    <row r="33" spans="1:14" ht="26.25" customHeight="1">
      <c r="A33" s="590" t="s">
        <v>2021</v>
      </c>
      <c r="B33" s="590"/>
      <c r="C33" s="351">
        <f>SUM(C4:C32)</f>
        <v>4944250</v>
      </c>
      <c r="D33" s="362"/>
      <c r="E33" s="362"/>
      <c r="F33" s="362"/>
      <c r="G33" s="363"/>
      <c r="H33" s="362"/>
      <c r="I33" s="362"/>
      <c r="J33" s="362"/>
      <c r="K33" s="55"/>
      <c r="L33" s="55"/>
      <c r="M33" s="351"/>
      <c r="N33" s="112"/>
    </row>
    <row r="34" spans="1:14" ht="100.5" customHeight="1">
      <c r="A34" s="573" t="s">
        <v>9055</v>
      </c>
      <c r="B34" s="573"/>
      <c r="C34" s="573"/>
      <c r="D34" s="573"/>
      <c r="E34" s="573"/>
      <c r="F34" s="573"/>
      <c r="G34" s="573"/>
      <c r="H34" s="573"/>
      <c r="I34" s="573"/>
      <c r="J34" s="573"/>
      <c r="K34" s="573"/>
      <c r="L34" s="573"/>
      <c r="M34" s="573"/>
    </row>
  </sheetData>
  <mergeCells count="28">
    <mergeCell ref="A34:M34"/>
    <mergeCell ref="A33:B33"/>
    <mergeCell ref="M2:M3"/>
    <mergeCell ref="M16:M17"/>
    <mergeCell ref="M21:M23"/>
    <mergeCell ref="L21:L23"/>
    <mergeCell ref="L16:L17"/>
    <mergeCell ref="I16:I17"/>
    <mergeCell ref="H16:H17"/>
    <mergeCell ref="G16:G17"/>
    <mergeCell ref="J15:J17"/>
    <mergeCell ref="G21:G23"/>
    <mergeCell ref="J21:J23"/>
    <mergeCell ref="K16:K17"/>
    <mergeCell ref="H21:H23"/>
    <mergeCell ref="I21:I23"/>
    <mergeCell ref="A2:A3"/>
    <mergeCell ref="D2:D3"/>
    <mergeCell ref="G2:G3"/>
    <mergeCell ref="F2:F3"/>
    <mergeCell ref="E2:E3"/>
    <mergeCell ref="C2:C3"/>
    <mergeCell ref="B2:B3"/>
    <mergeCell ref="K21:K23"/>
    <mergeCell ref="K3:L3"/>
    <mergeCell ref="J2:L2"/>
    <mergeCell ref="I2:I3"/>
    <mergeCell ref="H2:H3"/>
  </mergeCells>
  <phoneticPr fontId="2" type="noConversion"/>
  <printOptions horizontalCentered="1"/>
  <pageMargins left="0.55118110236220474" right="0.47244094488188981" top="0.70866141732283472" bottom="0.62992125984251968" header="0.31496062992125984" footer="0.31496062992125984"/>
  <pageSetup paperSize="9" scale="74" fitToHeight="4" orientation="landscape" r:id="rId1"/>
  <headerFooter>
    <oddFooter>&amp;C&amp;P</oddFooter>
  </headerFooter>
  <rowBreaks count="1" manualBreakCount="1">
    <brk id="11"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2"/>
  <sheetViews>
    <sheetView zoomScale="90" zoomScaleNormal="90" workbookViewId="0">
      <selection activeCell="C3" sqref="C3:D153"/>
    </sheetView>
  </sheetViews>
  <sheetFormatPr defaultColWidth="8.875" defaultRowHeight="14.25"/>
  <cols>
    <col min="1" max="1" width="5.75" style="20" customWidth="1"/>
    <col min="2" max="2" width="11.625" style="3" bestFit="1" customWidth="1"/>
    <col min="3" max="4" width="19.75" style="3" customWidth="1"/>
    <col min="5" max="5" width="10.5" style="3" customWidth="1"/>
    <col min="6" max="6" width="13.625" style="20" bestFit="1" customWidth="1"/>
    <col min="7" max="7" width="22.125" style="11" customWidth="1"/>
    <col min="8" max="16384" width="8.875" style="3"/>
  </cols>
  <sheetData>
    <row r="1" spans="1:7" s="2" customFormat="1" ht="19.5">
      <c r="A1" s="17" t="s">
        <v>3963</v>
      </c>
      <c r="F1" s="47"/>
      <c r="G1" s="41"/>
    </row>
    <row r="2" spans="1:7">
      <c r="A2" s="147" t="s">
        <v>0</v>
      </c>
      <c r="B2" s="147" t="s">
        <v>83</v>
      </c>
      <c r="C2" s="147" t="s">
        <v>21</v>
      </c>
      <c r="D2" s="147" t="s">
        <v>22</v>
      </c>
      <c r="E2" s="147" t="s">
        <v>84</v>
      </c>
      <c r="F2" s="147" t="s">
        <v>2</v>
      </c>
      <c r="G2" s="147" t="s">
        <v>1953</v>
      </c>
    </row>
    <row r="3" spans="1:7">
      <c r="A3" s="142">
        <v>1</v>
      </c>
      <c r="B3" s="142" t="s">
        <v>646</v>
      </c>
      <c r="C3" s="30"/>
      <c r="D3" s="30"/>
      <c r="E3" s="192">
        <v>7500</v>
      </c>
      <c r="F3" s="142" t="s">
        <v>951</v>
      </c>
      <c r="G3" s="140"/>
    </row>
    <row r="4" spans="1:7" ht="66.75" customHeight="1">
      <c r="A4" s="142">
        <v>2</v>
      </c>
      <c r="B4" s="142" t="s">
        <v>671</v>
      </c>
      <c r="C4" s="30"/>
      <c r="D4" s="30"/>
      <c r="E4" s="192">
        <v>207000</v>
      </c>
      <c r="F4" s="142" t="s">
        <v>952</v>
      </c>
      <c r="G4" s="140" t="s">
        <v>3923</v>
      </c>
    </row>
    <row r="5" spans="1:7">
      <c r="A5" s="142">
        <v>3</v>
      </c>
      <c r="B5" s="142" t="s">
        <v>672</v>
      </c>
      <c r="C5" s="30"/>
      <c r="D5" s="30"/>
      <c r="E5" s="192">
        <v>7500</v>
      </c>
      <c r="F5" s="142" t="s">
        <v>952</v>
      </c>
      <c r="G5" s="140"/>
    </row>
    <row r="6" spans="1:7">
      <c r="A6" s="142">
        <v>4</v>
      </c>
      <c r="B6" s="142" t="s">
        <v>673</v>
      </c>
      <c r="C6" s="30"/>
      <c r="D6" s="30"/>
      <c r="E6" s="192">
        <v>7000</v>
      </c>
      <c r="F6" s="142" t="s">
        <v>952</v>
      </c>
      <c r="G6" s="140"/>
    </row>
    <row r="7" spans="1:7">
      <c r="A7" s="142">
        <v>5</v>
      </c>
      <c r="B7" s="142" t="s">
        <v>653</v>
      </c>
      <c r="C7" s="30"/>
      <c r="D7" s="30"/>
      <c r="E7" s="192">
        <v>7500</v>
      </c>
      <c r="F7" s="142" t="s">
        <v>953</v>
      </c>
      <c r="G7" s="140"/>
    </row>
    <row r="8" spans="1:7">
      <c r="A8" s="142">
        <v>6</v>
      </c>
      <c r="B8" s="142" t="s">
        <v>674</v>
      </c>
      <c r="C8" s="30"/>
      <c r="D8" s="30"/>
      <c r="E8" s="192">
        <v>20000</v>
      </c>
      <c r="F8" s="142" t="s">
        <v>953</v>
      </c>
      <c r="G8" s="140"/>
    </row>
    <row r="9" spans="1:7">
      <c r="A9" s="142">
        <v>7</v>
      </c>
      <c r="B9" s="142" t="s">
        <v>655</v>
      </c>
      <c r="C9" s="30"/>
      <c r="D9" s="30"/>
      <c r="E9" s="192">
        <v>8000</v>
      </c>
      <c r="F9" s="142" t="s">
        <v>954</v>
      </c>
      <c r="G9" s="140"/>
    </row>
    <row r="10" spans="1:7">
      <c r="A10" s="142">
        <v>8</v>
      </c>
      <c r="B10" s="142" t="s">
        <v>675</v>
      </c>
      <c r="C10" s="30"/>
      <c r="D10" s="30"/>
      <c r="E10" s="192">
        <v>25000</v>
      </c>
      <c r="F10" s="142" t="s">
        <v>954</v>
      </c>
      <c r="G10" s="140"/>
    </row>
    <row r="11" spans="1:7">
      <c r="A11" s="142">
        <v>9</v>
      </c>
      <c r="B11" s="142" t="s">
        <v>676</v>
      </c>
      <c r="C11" s="30"/>
      <c r="D11" s="30"/>
      <c r="E11" s="192">
        <v>3000</v>
      </c>
      <c r="F11" s="142" t="s">
        <v>954</v>
      </c>
      <c r="G11" s="140"/>
    </row>
    <row r="12" spans="1:7">
      <c r="A12" s="142">
        <v>10</v>
      </c>
      <c r="B12" s="142" t="s">
        <v>677</v>
      </c>
      <c r="C12" s="30"/>
      <c r="D12" s="30"/>
      <c r="E12" s="192">
        <v>15000</v>
      </c>
      <c r="F12" s="142" t="s">
        <v>954</v>
      </c>
      <c r="G12" s="140"/>
    </row>
    <row r="13" spans="1:7">
      <c r="A13" s="142">
        <v>11</v>
      </c>
      <c r="B13" s="142" t="s">
        <v>677</v>
      </c>
      <c r="C13" s="30"/>
      <c r="D13" s="30"/>
      <c r="E13" s="192">
        <v>2000</v>
      </c>
      <c r="F13" s="142" t="s">
        <v>954</v>
      </c>
      <c r="G13" s="140"/>
    </row>
    <row r="14" spans="1:7">
      <c r="A14" s="142">
        <v>12</v>
      </c>
      <c r="B14" s="142" t="s">
        <v>678</v>
      </c>
      <c r="C14" s="30"/>
      <c r="D14" s="30"/>
      <c r="E14" s="192">
        <v>6000</v>
      </c>
      <c r="F14" s="142" t="s">
        <v>954</v>
      </c>
      <c r="G14" s="140"/>
    </row>
    <row r="15" spans="1:7" ht="59.25" customHeight="1">
      <c r="A15" s="142">
        <v>13</v>
      </c>
      <c r="B15" s="142" t="s">
        <v>658</v>
      </c>
      <c r="C15" s="30"/>
      <c r="D15" s="30"/>
      <c r="E15" s="192">
        <v>50000</v>
      </c>
      <c r="F15" s="142" t="s">
        <v>954</v>
      </c>
      <c r="G15" s="140" t="s">
        <v>8685</v>
      </c>
    </row>
    <row r="16" spans="1:7">
      <c r="A16" s="142">
        <v>14</v>
      </c>
      <c r="B16" s="142" t="s">
        <v>658</v>
      </c>
      <c r="C16" s="30"/>
      <c r="D16" s="30"/>
      <c r="E16" s="192">
        <v>20000</v>
      </c>
      <c r="F16" s="142" t="s">
        <v>954</v>
      </c>
      <c r="G16" s="140"/>
    </row>
    <row r="17" spans="1:7">
      <c r="A17" s="142">
        <v>15</v>
      </c>
      <c r="B17" s="142" t="s">
        <v>679</v>
      </c>
      <c r="C17" s="30"/>
      <c r="D17" s="30"/>
      <c r="E17" s="192">
        <v>10000</v>
      </c>
      <c r="F17" s="142" t="s">
        <v>955</v>
      </c>
      <c r="G17" s="140"/>
    </row>
    <row r="18" spans="1:7">
      <c r="A18" s="142">
        <v>16</v>
      </c>
      <c r="B18" s="142" t="s">
        <v>660</v>
      </c>
      <c r="C18" s="30"/>
      <c r="D18" s="30"/>
      <c r="E18" s="192">
        <v>10000</v>
      </c>
      <c r="F18" s="142" t="s">
        <v>955</v>
      </c>
      <c r="G18" s="140"/>
    </row>
    <row r="19" spans="1:7">
      <c r="A19" s="142">
        <v>17</v>
      </c>
      <c r="B19" s="142" t="s">
        <v>680</v>
      </c>
      <c r="C19" s="30"/>
      <c r="D19" s="30"/>
      <c r="E19" s="192">
        <v>12500</v>
      </c>
      <c r="F19" s="142" t="s">
        <v>955</v>
      </c>
      <c r="G19" s="140"/>
    </row>
    <row r="20" spans="1:7">
      <c r="A20" s="142">
        <v>18</v>
      </c>
      <c r="B20" s="142" t="s">
        <v>680</v>
      </c>
      <c r="C20" s="30"/>
      <c r="D20" s="30"/>
      <c r="E20" s="192">
        <v>2000</v>
      </c>
      <c r="F20" s="142" t="s">
        <v>955</v>
      </c>
      <c r="G20" s="140"/>
    </row>
    <row r="21" spans="1:7">
      <c r="A21" s="142">
        <v>19</v>
      </c>
      <c r="B21" s="142" t="s">
        <v>681</v>
      </c>
      <c r="C21" s="30"/>
      <c r="D21" s="30"/>
      <c r="E21" s="192">
        <v>10000</v>
      </c>
      <c r="F21" s="142" t="s">
        <v>955</v>
      </c>
      <c r="G21" s="140"/>
    </row>
    <row r="22" spans="1:7">
      <c r="A22" s="142">
        <v>20</v>
      </c>
      <c r="B22" s="142" t="s">
        <v>682</v>
      </c>
      <c r="C22" s="30"/>
      <c r="D22" s="30"/>
      <c r="E22" s="192">
        <v>6000</v>
      </c>
      <c r="F22" s="142" t="s">
        <v>955</v>
      </c>
      <c r="G22" s="140"/>
    </row>
    <row r="23" spans="1:7">
      <c r="A23" s="142">
        <v>21</v>
      </c>
      <c r="B23" s="142" t="s">
        <v>683</v>
      </c>
      <c r="C23" s="30"/>
      <c r="D23" s="30"/>
      <c r="E23" s="192">
        <v>3500</v>
      </c>
      <c r="F23" s="142" t="s">
        <v>955</v>
      </c>
      <c r="G23" s="140"/>
    </row>
    <row r="24" spans="1:7">
      <c r="A24" s="142">
        <v>22</v>
      </c>
      <c r="B24" s="142" t="s">
        <v>683</v>
      </c>
      <c r="C24" s="30"/>
      <c r="D24" s="30"/>
      <c r="E24" s="192">
        <v>25000</v>
      </c>
      <c r="F24" s="142" t="s">
        <v>955</v>
      </c>
      <c r="G24" s="140"/>
    </row>
    <row r="25" spans="1:7">
      <c r="A25" s="142">
        <v>23</v>
      </c>
      <c r="B25" s="142" t="s">
        <v>661</v>
      </c>
      <c r="C25" s="30"/>
      <c r="D25" s="30"/>
      <c r="E25" s="192">
        <v>2000</v>
      </c>
      <c r="F25" s="142" t="s">
        <v>955</v>
      </c>
      <c r="G25" s="140"/>
    </row>
    <row r="26" spans="1:7">
      <c r="A26" s="142">
        <v>24</v>
      </c>
      <c r="B26" s="142" t="s">
        <v>684</v>
      </c>
      <c r="C26" s="30"/>
      <c r="D26" s="30"/>
      <c r="E26" s="192">
        <v>12500</v>
      </c>
      <c r="F26" s="142" t="s">
        <v>955</v>
      </c>
      <c r="G26" s="140"/>
    </row>
    <row r="27" spans="1:7">
      <c r="A27" s="142">
        <v>25</v>
      </c>
      <c r="B27" s="142" t="s">
        <v>685</v>
      </c>
      <c r="C27" s="30"/>
      <c r="D27" s="30"/>
      <c r="E27" s="192">
        <v>3000</v>
      </c>
      <c r="F27" s="142" t="s">
        <v>955</v>
      </c>
      <c r="G27" s="140"/>
    </row>
    <row r="28" spans="1:7">
      <c r="A28" s="142">
        <v>26</v>
      </c>
      <c r="B28" s="142" t="s">
        <v>662</v>
      </c>
      <c r="C28" s="30"/>
      <c r="D28" s="30"/>
      <c r="E28" s="192">
        <v>15000</v>
      </c>
      <c r="F28" s="142" t="s">
        <v>955</v>
      </c>
      <c r="G28" s="140"/>
    </row>
    <row r="29" spans="1:7">
      <c r="A29" s="142">
        <v>27</v>
      </c>
      <c r="B29" s="142" t="s">
        <v>662</v>
      </c>
      <c r="C29" s="30"/>
      <c r="D29" s="30"/>
      <c r="E29" s="192">
        <v>10000</v>
      </c>
      <c r="F29" s="142" t="s">
        <v>956</v>
      </c>
      <c r="G29" s="140"/>
    </row>
    <row r="30" spans="1:7">
      <c r="A30" s="142">
        <v>28</v>
      </c>
      <c r="B30" s="142" t="s">
        <v>663</v>
      </c>
      <c r="C30" s="30"/>
      <c r="D30" s="30"/>
      <c r="E30" s="192">
        <v>10000</v>
      </c>
      <c r="F30" s="142" t="s">
        <v>956</v>
      </c>
      <c r="G30" s="140"/>
    </row>
    <row r="31" spans="1:7">
      <c r="A31" s="142">
        <v>29</v>
      </c>
      <c r="B31" s="142" t="s">
        <v>663</v>
      </c>
      <c r="C31" s="30"/>
      <c r="D31" s="30"/>
      <c r="E31" s="192">
        <v>6000</v>
      </c>
      <c r="F31" s="142" t="s">
        <v>956</v>
      </c>
      <c r="G31" s="140"/>
    </row>
    <row r="32" spans="1:7">
      <c r="A32" s="142">
        <v>30</v>
      </c>
      <c r="B32" s="142" t="s">
        <v>663</v>
      </c>
      <c r="C32" s="30"/>
      <c r="D32" s="30"/>
      <c r="E32" s="192">
        <v>2000</v>
      </c>
      <c r="F32" s="142" t="s">
        <v>956</v>
      </c>
      <c r="G32" s="140"/>
    </row>
    <row r="33" spans="1:7">
      <c r="A33" s="142">
        <v>31</v>
      </c>
      <c r="B33" s="142" t="s">
        <v>686</v>
      </c>
      <c r="C33" s="30"/>
      <c r="D33" s="30"/>
      <c r="E33" s="192">
        <v>5000</v>
      </c>
      <c r="F33" s="142" t="s">
        <v>956</v>
      </c>
      <c r="G33" s="140"/>
    </row>
    <row r="34" spans="1:7">
      <c r="A34" s="142">
        <v>32</v>
      </c>
      <c r="B34" s="142" t="s">
        <v>687</v>
      </c>
      <c r="C34" s="30"/>
      <c r="D34" s="30"/>
      <c r="E34" s="192">
        <v>20000</v>
      </c>
      <c r="F34" s="142" t="s">
        <v>956</v>
      </c>
      <c r="G34" s="140"/>
    </row>
    <row r="35" spans="1:7">
      <c r="A35" s="142">
        <v>33</v>
      </c>
      <c r="B35" s="142" t="s">
        <v>687</v>
      </c>
      <c r="C35" s="30"/>
      <c r="D35" s="30"/>
      <c r="E35" s="192">
        <v>15000</v>
      </c>
      <c r="F35" s="142" t="s">
        <v>956</v>
      </c>
      <c r="G35" s="140"/>
    </row>
    <row r="36" spans="1:7">
      <c r="A36" s="142">
        <v>34</v>
      </c>
      <c r="B36" s="142" t="s">
        <v>688</v>
      </c>
      <c r="C36" s="30"/>
      <c r="D36" s="30"/>
      <c r="E36" s="192">
        <v>2000</v>
      </c>
      <c r="F36" s="142" t="s">
        <v>956</v>
      </c>
      <c r="G36" s="140"/>
    </row>
    <row r="37" spans="1:7">
      <c r="A37" s="142">
        <v>35</v>
      </c>
      <c r="B37" s="142" t="s">
        <v>688</v>
      </c>
      <c r="C37" s="30"/>
      <c r="D37" s="30"/>
      <c r="E37" s="192">
        <v>12500</v>
      </c>
      <c r="F37" s="142" t="s">
        <v>956</v>
      </c>
      <c r="G37" s="140"/>
    </row>
    <row r="38" spans="1:7">
      <c r="A38" s="142">
        <v>36</v>
      </c>
      <c r="B38" s="142" t="s">
        <v>689</v>
      </c>
      <c r="C38" s="30"/>
      <c r="D38" s="30"/>
      <c r="E38" s="192">
        <v>15000</v>
      </c>
      <c r="F38" s="142" t="s">
        <v>956</v>
      </c>
      <c r="G38" s="140"/>
    </row>
    <row r="39" spans="1:7">
      <c r="A39" s="142">
        <v>37</v>
      </c>
      <c r="B39" s="142" t="s">
        <v>690</v>
      </c>
      <c r="C39" s="30"/>
      <c r="D39" s="30"/>
      <c r="E39" s="192">
        <v>49000</v>
      </c>
      <c r="F39" s="142" t="s">
        <v>956</v>
      </c>
      <c r="G39" s="140"/>
    </row>
    <row r="40" spans="1:7">
      <c r="A40" s="142">
        <v>38</v>
      </c>
      <c r="B40" s="142" t="s">
        <v>691</v>
      </c>
      <c r="C40" s="30"/>
      <c r="D40" s="30"/>
      <c r="E40" s="192">
        <v>6000</v>
      </c>
      <c r="F40" s="142" t="s">
        <v>956</v>
      </c>
      <c r="G40" s="140"/>
    </row>
    <row r="41" spans="1:7">
      <c r="A41" s="142">
        <v>39</v>
      </c>
      <c r="B41" s="142" t="s">
        <v>664</v>
      </c>
      <c r="C41" s="30"/>
      <c r="D41" s="30"/>
      <c r="E41" s="192">
        <v>10000</v>
      </c>
      <c r="F41" s="142" t="s">
        <v>956</v>
      </c>
      <c r="G41" s="140"/>
    </row>
    <row r="42" spans="1:7">
      <c r="A42" s="142">
        <v>40</v>
      </c>
      <c r="B42" s="142" t="s">
        <v>692</v>
      </c>
      <c r="C42" s="30"/>
      <c r="D42" s="30"/>
      <c r="E42" s="192">
        <v>5000</v>
      </c>
      <c r="F42" s="142" t="s">
        <v>956</v>
      </c>
      <c r="G42" s="140"/>
    </row>
    <row r="43" spans="1:7">
      <c r="A43" s="142">
        <v>41</v>
      </c>
      <c r="B43" s="142" t="s">
        <v>692</v>
      </c>
      <c r="C43" s="30"/>
      <c r="D43" s="30"/>
      <c r="E43" s="192">
        <v>3500</v>
      </c>
      <c r="F43" s="142" t="s">
        <v>956</v>
      </c>
      <c r="G43" s="140"/>
    </row>
    <row r="44" spans="1:7">
      <c r="A44" s="142">
        <v>42</v>
      </c>
      <c r="B44" s="142" t="s">
        <v>693</v>
      </c>
      <c r="C44" s="30"/>
      <c r="D44" s="30"/>
      <c r="E44" s="192">
        <v>10000</v>
      </c>
      <c r="F44" s="142" t="s">
        <v>957</v>
      </c>
      <c r="G44" s="140"/>
    </row>
    <row r="45" spans="1:7">
      <c r="A45" s="142">
        <v>43</v>
      </c>
      <c r="B45" s="142" t="s">
        <v>693</v>
      </c>
      <c r="C45" s="30"/>
      <c r="D45" s="30"/>
      <c r="E45" s="192">
        <v>10000</v>
      </c>
      <c r="F45" s="142" t="s">
        <v>957</v>
      </c>
      <c r="G45" s="140"/>
    </row>
    <row r="46" spans="1:7">
      <c r="A46" s="142">
        <v>44</v>
      </c>
      <c r="B46" s="142" t="s">
        <v>693</v>
      </c>
      <c r="C46" s="30"/>
      <c r="D46" s="30"/>
      <c r="E46" s="192">
        <v>5000</v>
      </c>
      <c r="F46" s="142" t="s">
        <v>957</v>
      </c>
      <c r="G46" s="140"/>
    </row>
    <row r="47" spans="1:7">
      <c r="A47" s="142">
        <v>45</v>
      </c>
      <c r="B47" s="142" t="s">
        <v>666</v>
      </c>
      <c r="C47" s="30"/>
      <c r="D47" s="30"/>
      <c r="E47" s="192">
        <v>7000</v>
      </c>
      <c r="F47" s="142" t="s">
        <v>957</v>
      </c>
      <c r="G47" s="140"/>
    </row>
    <row r="48" spans="1:7">
      <c r="A48" s="142">
        <v>46</v>
      </c>
      <c r="B48" s="142" t="s">
        <v>694</v>
      </c>
      <c r="C48" s="30"/>
      <c r="D48" s="30"/>
      <c r="E48" s="192">
        <v>10000</v>
      </c>
      <c r="F48" s="142" t="s">
        <v>957</v>
      </c>
      <c r="G48" s="140"/>
    </row>
    <row r="49" spans="1:7">
      <c r="A49" s="142">
        <v>47</v>
      </c>
      <c r="B49" s="142" t="s">
        <v>694</v>
      </c>
      <c r="C49" s="30"/>
      <c r="D49" s="30"/>
      <c r="E49" s="192">
        <v>15000</v>
      </c>
      <c r="F49" s="142" t="s">
        <v>957</v>
      </c>
      <c r="G49" s="140"/>
    </row>
    <row r="50" spans="1:7">
      <c r="A50" s="142">
        <v>48</v>
      </c>
      <c r="B50" s="142" t="s">
        <v>695</v>
      </c>
      <c r="C50" s="30"/>
      <c r="D50" s="30"/>
      <c r="E50" s="192">
        <v>39000</v>
      </c>
      <c r="F50" s="142" t="s">
        <v>957</v>
      </c>
      <c r="G50" s="140"/>
    </row>
    <row r="51" spans="1:7">
      <c r="A51" s="142">
        <v>49</v>
      </c>
      <c r="B51" s="142" t="s">
        <v>667</v>
      </c>
      <c r="C51" s="30"/>
      <c r="D51" s="30"/>
      <c r="E51" s="192">
        <v>2000</v>
      </c>
      <c r="F51" s="142" t="s">
        <v>957</v>
      </c>
      <c r="G51" s="140"/>
    </row>
    <row r="52" spans="1:7">
      <c r="A52" s="142">
        <v>50</v>
      </c>
      <c r="B52" s="142" t="s">
        <v>696</v>
      </c>
      <c r="C52" s="30"/>
      <c r="D52" s="30"/>
      <c r="E52" s="192">
        <v>30000</v>
      </c>
      <c r="F52" s="142" t="s">
        <v>957</v>
      </c>
      <c r="G52" s="140"/>
    </row>
    <row r="53" spans="1:7">
      <c r="A53" s="142">
        <v>51</v>
      </c>
      <c r="B53" s="142" t="s">
        <v>697</v>
      </c>
      <c r="C53" s="30"/>
      <c r="D53" s="30"/>
      <c r="E53" s="192">
        <v>9500</v>
      </c>
      <c r="F53" s="142" t="s">
        <v>957</v>
      </c>
      <c r="G53" s="140"/>
    </row>
    <row r="54" spans="1:7">
      <c r="A54" s="142">
        <v>52</v>
      </c>
      <c r="B54" s="142" t="s">
        <v>669</v>
      </c>
      <c r="C54" s="30"/>
      <c r="D54" s="30"/>
      <c r="E54" s="192">
        <v>6500</v>
      </c>
      <c r="F54" s="142" t="s">
        <v>957</v>
      </c>
      <c r="G54" s="140"/>
    </row>
    <row r="55" spans="1:7">
      <c r="A55" s="142">
        <v>53</v>
      </c>
      <c r="B55" s="142" t="s">
        <v>669</v>
      </c>
      <c r="C55" s="30"/>
      <c r="D55" s="30"/>
      <c r="E55" s="192">
        <v>27500</v>
      </c>
      <c r="F55" s="142" t="s">
        <v>957</v>
      </c>
      <c r="G55" s="140"/>
    </row>
    <row r="56" spans="1:7">
      <c r="A56" s="142">
        <v>54</v>
      </c>
      <c r="B56" s="142" t="s">
        <v>698</v>
      </c>
      <c r="C56" s="30"/>
      <c r="D56" s="30"/>
      <c r="E56" s="192">
        <v>4000</v>
      </c>
      <c r="F56" s="142" t="s">
        <v>958</v>
      </c>
      <c r="G56" s="140"/>
    </row>
    <row r="57" spans="1:7">
      <c r="A57" s="142">
        <v>55</v>
      </c>
      <c r="B57" s="142" t="s">
        <v>698</v>
      </c>
      <c r="C57" s="30"/>
      <c r="D57" s="30"/>
      <c r="E57" s="192">
        <v>2000</v>
      </c>
      <c r="F57" s="142" t="s">
        <v>958</v>
      </c>
      <c r="G57" s="140"/>
    </row>
    <row r="58" spans="1:7">
      <c r="A58" s="142">
        <v>56</v>
      </c>
      <c r="B58" s="142" t="s">
        <v>699</v>
      </c>
      <c r="C58" s="30"/>
      <c r="D58" s="30"/>
      <c r="E58" s="192">
        <v>5000</v>
      </c>
      <c r="F58" s="142" t="s">
        <v>958</v>
      </c>
      <c r="G58" s="140"/>
    </row>
    <row r="59" spans="1:7">
      <c r="A59" s="142">
        <v>57</v>
      </c>
      <c r="B59" s="142" t="s">
        <v>699</v>
      </c>
      <c r="C59" s="30"/>
      <c r="D59" s="30"/>
      <c r="E59" s="192">
        <v>8000</v>
      </c>
      <c r="F59" s="142" t="s">
        <v>958</v>
      </c>
      <c r="G59" s="140"/>
    </row>
    <row r="60" spans="1:7">
      <c r="A60" s="142">
        <v>58</v>
      </c>
      <c r="B60" s="142" t="s">
        <v>700</v>
      </c>
      <c r="C60" s="30"/>
      <c r="D60" s="30"/>
      <c r="E60" s="192">
        <v>8000</v>
      </c>
      <c r="F60" s="142" t="s">
        <v>958</v>
      </c>
      <c r="G60" s="140"/>
    </row>
    <row r="61" spans="1:7">
      <c r="A61" s="142">
        <v>59</v>
      </c>
      <c r="B61" s="142" t="s">
        <v>701</v>
      </c>
      <c r="C61" s="30"/>
      <c r="D61" s="30"/>
      <c r="E61" s="192">
        <v>30000</v>
      </c>
      <c r="F61" s="142" t="s">
        <v>958</v>
      </c>
      <c r="G61" s="140"/>
    </row>
    <row r="62" spans="1:7">
      <c r="A62" s="142">
        <v>60</v>
      </c>
      <c r="B62" s="142" t="s">
        <v>702</v>
      </c>
      <c r="C62" s="30"/>
      <c r="D62" s="30"/>
      <c r="E62" s="192">
        <v>12500</v>
      </c>
      <c r="F62" s="142" t="s">
        <v>958</v>
      </c>
      <c r="G62" s="140"/>
    </row>
    <row r="63" spans="1:7">
      <c r="A63" s="142">
        <v>61</v>
      </c>
      <c r="B63" s="142" t="s">
        <v>703</v>
      </c>
      <c r="C63" s="30"/>
      <c r="D63" s="30"/>
      <c r="E63" s="192">
        <v>4000</v>
      </c>
      <c r="F63" s="142" t="s">
        <v>958</v>
      </c>
      <c r="G63" s="140"/>
    </row>
    <row r="64" spans="1:7">
      <c r="A64" s="142">
        <v>62</v>
      </c>
      <c r="B64" s="142" t="s">
        <v>704</v>
      </c>
      <c r="C64" s="30"/>
      <c r="D64" s="30"/>
      <c r="E64" s="192">
        <v>4000</v>
      </c>
      <c r="F64" s="142" t="s">
        <v>958</v>
      </c>
      <c r="G64" s="140"/>
    </row>
    <row r="65" spans="1:7">
      <c r="A65" s="142">
        <v>63</v>
      </c>
      <c r="B65" s="142" t="s">
        <v>705</v>
      </c>
      <c r="C65" s="30"/>
      <c r="D65" s="30"/>
      <c r="E65" s="192">
        <v>10000</v>
      </c>
      <c r="F65" s="142" t="s">
        <v>958</v>
      </c>
      <c r="G65" s="140"/>
    </row>
    <row r="66" spans="1:7">
      <c r="A66" s="142">
        <v>64</v>
      </c>
      <c r="B66" s="142" t="s">
        <v>706</v>
      </c>
      <c r="C66" s="30"/>
      <c r="D66" s="30"/>
      <c r="E66" s="192">
        <v>10000</v>
      </c>
      <c r="F66" s="142" t="s">
        <v>958</v>
      </c>
      <c r="G66" s="140"/>
    </row>
    <row r="67" spans="1:7">
      <c r="A67" s="142">
        <v>65</v>
      </c>
      <c r="B67" s="142" t="s">
        <v>706</v>
      </c>
      <c r="C67" s="30"/>
      <c r="D67" s="30"/>
      <c r="E67" s="192">
        <v>5000</v>
      </c>
      <c r="F67" s="142" t="s">
        <v>958</v>
      </c>
      <c r="G67" s="140"/>
    </row>
    <row r="68" spans="1:7">
      <c r="A68" s="142">
        <v>66</v>
      </c>
      <c r="B68" s="142" t="s">
        <v>707</v>
      </c>
      <c r="C68" s="30"/>
      <c r="D68" s="30"/>
      <c r="E68" s="192">
        <v>4000</v>
      </c>
      <c r="F68" s="142" t="s">
        <v>958</v>
      </c>
      <c r="G68" s="140"/>
    </row>
    <row r="69" spans="1:7">
      <c r="A69" s="142">
        <v>67</v>
      </c>
      <c r="B69" s="142" t="s">
        <v>708</v>
      </c>
      <c r="C69" s="30"/>
      <c r="D69" s="30"/>
      <c r="E69" s="192">
        <v>8000</v>
      </c>
      <c r="F69" s="142" t="s">
        <v>959</v>
      </c>
      <c r="G69" s="140"/>
    </row>
    <row r="70" spans="1:7">
      <c r="A70" s="142">
        <v>68</v>
      </c>
      <c r="B70" s="142" t="s">
        <v>234</v>
      </c>
      <c r="C70" s="30"/>
      <c r="D70" s="30"/>
      <c r="E70" s="192">
        <v>12000</v>
      </c>
      <c r="F70" s="142" t="s">
        <v>959</v>
      </c>
      <c r="G70" s="140"/>
    </row>
    <row r="71" spans="1:7">
      <c r="A71" s="142">
        <v>69</v>
      </c>
      <c r="B71" s="142" t="s">
        <v>249</v>
      </c>
      <c r="C71" s="30"/>
      <c r="D71" s="30"/>
      <c r="E71" s="192">
        <v>4000</v>
      </c>
      <c r="F71" s="142" t="s">
        <v>959</v>
      </c>
      <c r="G71" s="140"/>
    </row>
    <row r="72" spans="1:7">
      <c r="A72" s="142">
        <v>70</v>
      </c>
      <c r="B72" s="142" t="s">
        <v>250</v>
      </c>
      <c r="C72" s="30"/>
      <c r="D72" s="30"/>
      <c r="E72" s="192">
        <v>10000</v>
      </c>
      <c r="F72" s="142" t="s">
        <v>959</v>
      </c>
      <c r="G72" s="140"/>
    </row>
    <row r="73" spans="1:7">
      <c r="A73" s="142">
        <v>71</v>
      </c>
      <c r="B73" s="142" t="s">
        <v>251</v>
      </c>
      <c r="C73" s="30"/>
      <c r="D73" s="30"/>
      <c r="E73" s="192">
        <v>10000</v>
      </c>
      <c r="F73" s="142" t="s">
        <v>959</v>
      </c>
      <c r="G73" s="140"/>
    </row>
    <row r="74" spans="1:7">
      <c r="A74" s="142">
        <v>72</v>
      </c>
      <c r="B74" s="142" t="s">
        <v>251</v>
      </c>
      <c r="C74" s="30"/>
      <c r="D74" s="30"/>
      <c r="E74" s="192">
        <v>15000</v>
      </c>
      <c r="F74" s="142" t="s">
        <v>959</v>
      </c>
      <c r="G74" s="140"/>
    </row>
    <row r="75" spans="1:7">
      <c r="A75" s="142">
        <v>73</v>
      </c>
      <c r="B75" s="142" t="s">
        <v>252</v>
      </c>
      <c r="C75" s="30"/>
      <c r="D75" s="30"/>
      <c r="E75" s="192">
        <v>8000</v>
      </c>
      <c r="F75" s="142" t="s">
        <v>959</v>
      </c>
      <c r="G75" s="140"/>
    </row>
    <row r="76" spans="1:7">
      <c r="A76" s="142">
        <v>74</v>
      </c>
      <c r="B76" s="142" t="s">
        <v>709</v>
      </c>
      <c r="C76" s="30"/>
      <c r="D76" s="30"/>
      <c r="E76" s="192">
        <v>9000</v>
      </c>
      <c r="F76" s="142" t="s">
        <v>959</v>
      </c>
      <c r="G76" s="140"/>
    </row>
    <row r="77" spans="1:7">
      <c r="A77" s="142">
        <v>75</v>
      </c>
      <c r="B77" s="142" t="s">
        <v>253</v>
      </c>
      <c r="C77" s="30"/>
      <c r="D77" s="30"/>
      <c r="E77" s="192">
        <v>4000</v>
      </c>
      <c r="F77" s="142" t="s">
        <v>959</v>
      </c>
      <c r="G77" s="140"/>
    </row>
    <row r="78" spans="1:7">
      <c r="A78" s="142">
        <v>76</v>
      </c>
      <c r="B78" s="142" t="s">
        <v>253</v>
      </c>
      <c r="C78" s="30"/>
      <c r="D78" s="30"/>
      <c r="E78" s="192">
        <v>4000</v>
      </c>
      <c r="F78" s="142" t="s">
        <v>959</v>
      </c>
      <c r="G78" s="140"/>
    </row>
    <row r="79" spans="1:7">
      <c r="A79" s="142">
        <v>77</v>
      </c>
      <c r="B79" s="142" t="s">
        <v>349</v>
      </c>
      <c r="C79" s="30"/>
      <c r="D79" s="30"/>
      <c r="E79" s="192">
        <v>15000</v>
      </c>
      <c r="F79" s="142" t="s">
        <v>959</v>
      </c>
      <c r="G79" s="140"/>
    </row>
    <row r="80" spans="1:7">
      <c r="A80" s="142">
        <v>78</v>
      </c>
      <c r="B80" s="142" t="s">
        <v>237</v>
      </c>
      <c r="C80" s="30"/>
      <c r="D80" s="30"/>
      <c r="E80" s="192">
        <v>8000</v>
      </c>
      <c r="F80" s="142" t="s">
        <v>959</v>
      </c>
      <c r="G80" s="140"/>
    </row>
    <row r="81" spans="1:7">
      <c r="A81" s="142">
        <v>79</v>
      </c>
      <c r="B81" s="142" t="s">
        <v>237</v>
      </c>
      <c r="C81" s="30"/>
      <c r="D81" s="30"/>
      <c r="E81" s="192">
        <v>8000</v>
      </c>
      <c r="F81" s="142" t="s">
        <v>959</v>
      </c>
      <c r="G81" s="140"/>
    </row>
    <row r="82" spans="1:7">
      <c r="A82" s="142">
        <v>80</v>
      </c>
      <c r="B82" s="142" t="s">
        <v>710</v>
      </c>
      <c r="C82" s="30"/>
      <c r="D82" s="30"/>
      <c r="E82" s="192">
        <v>8000</v>
      </c>
      <c r="F82" s="142" t="s">
        <v>959</v>
      </c>
      <c r="G82" s="140"/>
    </row>
    <row r="83" spans="1:7">
      <c r="A83" s="142">
        <v>81</v>
      </c>
      <c r="B83" s="142" t="s">
        <v>350</v>
      </c>
      <c r="C83" s="30"/>
      <c r="D83" s="30"/>
      <c r="E83" s="192">
        <v>10000</v>
      </c>
      <c r="F83" s="142" t="s">
        <v>960</v>
      </c>
      <c r="G83" s="140"/>
    </row>
    <row r="84" spans="1:7">
      <c r="A84" s="142">
        <v>82</v>
      </c>
      <c r="B84" s="142" t="s">
        <v>257</v>
      </c>
      <c r="C84" s="30"/>
      <c r="D84" s="30"/>
      <c r="E84" s="192">
        <v>20000</v>
      </c>
      <c r="F84" s="142" t="s">
        <v>960</v>
      </c>
      <c r="G84" s="140"/>
    </row>
    <row r="85" spans="1:7">
      <c r="A85" s="142">
        <v>83</v>
      </c>
      <c r="B85" s="142" t="s">
        <v>351</v>
      </c>
      <c r="C85" s="30"/>
      <c r="D85" s="30"/>
      <c r="E85" s="192">
        <v>10000</v>
      </c>
      <c r="F85" s="142" t="s">
        <v>960</v>
      </c>
      <c r="G85" s="140"/>
    </row>
    <row r="86" spans="1:7">
      <c r="A86" s="142">
        <v>84</v>
      </c>
      <c r="B86" s="142" t="s">
        <v>258</v>
      </c>
      <c r="C86" s="30"/>
      <c r="D86" s="30"/>
      <c r="E86" s="192">
        <v>8000</v>
      </c>
      <c r="F86" s="142" t="s">
        <v>960</v>
      </c>
      <c r="G86" s="140"/>
    </row>
    <row r="87" spans="1:7">
      <c r="A87" s="142">
        <v>85</v>
      </c>
      <c r="B87" s="142" t="s">
        <v>259</v>
      </c>
      <c r="C87" s="30"/>
      <c r="D87" s="30"/>
      <c r="E87" s="192">
        <v>5000</v>
      </c>
      <c r="F87" s="142" t="s">
        <v>960</v>
      </c>
      <c r="G87" s="140"/>
    </row>
    <row r="88" spans="1:7">
      <c r="A88" s="142">
        <v>86</v>
      </c>
      <c r="B88" s="142" t="s">
        <v>711</v>
      </c>
      <c r="C88" s="30"/>
      <c r="D88" s="30"/>
      <c r="E88" s="192">
        <v>4000</v>
      </c>
      <c r="F88" s="142" t="s">
        <v>960</v>
      </c>
      <c r="G88" s="140"/>
    </row>
    <row r="89" spans="1:7">
      <c r="A89" s="142">
        <v>87</v>
      </c>
      <c r="B89" s="142" t="s">
        <v>711</v>
      </c>
      <c r="C89" s="30"/>
      <c r="D89" s="30"/>
      <c r="E89" s="192">
        <v>38000</v>
      </c>
      <c r="F89" s="142" t="s">
        <v>960</v>
      </c>
      <c r="G89" s="140"/>
    </row>
    <row r="90" spans="1:7">
      <c r="A90" s="142">
        <v>88</v>
      </c>
      <c r="B90" s="142" t="s">
        <v>354</v>
      </c>
      <c r="C90" s="30"/>
      <c r="D90" s="30"/>
      <c r="E90" s="192">
        <v>10000</v>
      </c>
      <c r="F90" s="142" t="s">
        <v>960</v>
      </c>
      <c r="G90" s="140"/>
    </row>
    <row r="91" spans="1:7">
      <c r="A91" s="142">
        <v>89</v>
      </c>
      <c r="B91" s="142" t="s">
        <v>261</v>
      </c>
      <c r="C91" s="30"/>
      <c r="D91" s="30"/>
      <c r="E91" s="192">
        <v>5000</v>
      </c>
      <c r="F91" s="142" t="s">
        <v>960</v>
      </c>
      <c r="G91" s="140"/>
    </row>
    <row r="92" spans="1:7">
      <c r="A92" s="142">
        <v>90</v>
      </c>
      <c r="B92" s="142" t="s">
        <v>261</v>
      </c>
      <c r="C92" s="30"/>
      <c r="D92" s="30"/>
      <c r="E92" s="192">
        <v>10000</v>
      </c>
      <c r="F92" s="142" t="s">
        <v>960</v>
      </c>
      <c r="G92" s="140"/>
    </row>
    <row r="93" spans="1:7">
      <c r="A93" s="142">
        <v>91</v>
      </c>
      <c r="B93" s="142" t="s">
        <v>356</v>
      </c>
      <c r="C93" s="30"/>
      <c r="D93" s="30"/>
      <c r="E93" s="192">
        <v>4000</v>
      </c>
      <c r="F93" s="142" t="s">
        <v>960</v>
      </c>
      <c r="G93" s="140"/>
    </row>
    <row r="94" spans="1:7">
      <c r="A94" s="142">
        <v>92</v>
      </c>
      <c r="B94" s="142" t="s">
        <v>712</v>
      </c>
      <c r="C94" s="30"/>
      <c r="D94" s="30"/>
      <c r="E94" s="192">
        <v>6000</v>
      </c>
      <c r="F94" s="142" t="s">
        <v>960</v>
      </c>
      <c r="G94" s="140"/>
    </row>
    <row r="95" spans="1:7">
      <c r="A95" s="142">
        <v>93</v>
      </c>
      <c r="B95" s="142" t="s">
        <v>358</v>
      </c>
      <c r="C95" s="30"/>
      <c r="D95" s="30"/>
      <c r="E95" s="192">
        <v>6000</v>
      </c>
      <c r="F95" s="142" t="s">
        <v>960</v>
      </c>
      <c r="G95" s="140"/>
    </row>
    <row r="96" spans="1:7">
      <c r="A96" s="142">
        <v>94</v>
      </c>
      <c r="B96" s="142" t="s">
        <v>359</v>
      </c>
      <c r="C96" s="30"/>
      <c r="D96" s="30"/>
      <c r="E96" s="192">
        <v>4000</v>
      </c>
      <c r="F96" s="142" t="s">
        <v>961</v>
      </c>
      <c r="G96" s="140"/>
    </row>
    <row r="97" spans="1:7">
      <c r="A97" s="142">
        <v>95</v>
      </c>
      <c r="B97" s="142" t="s">
        <v>362</v>
      </c>
      <c r="C97" s="30"/>
      <c r="D97" s="30"/>
      <c r="E97" s="192">
        <v>10000</v>
      </c>
      <c r="F97" s="142" t="s">
        <v>961</v>
      </c>
      <c r="G97" s="140"/>
    </row>
    <row r="98" spans="1:7">
      <c r="A98" s="142">
        <v>96</v>
      </c>
      <c r="B98" s="142" t="s">
        <v>713</v>
      </c>
      <c r="C98" s="30"/>
      <c r="D98" s="30"/>
      <c r="E98" s="192">
        <v>10000</v>
      </c>
      <c r="F98" s="142" t="s">
        <v>961</v>
      </c>
      <c r="G98" s="140"/>
    </row>
    <row r="99" spans="1:7">
      <c r="A99" s="142">
        <v>97</v>
      </c>
      <c r="B99" s="142" t="s">
        <v>364</v>
      </c>
      <c r="C99" s="30"/>
      <c r="D99" s="30"/>
      <c r="E99" s="192">
        <v>10000</v>
      </c>
      <c r="F99" s="142" t="s">
        <v>961</v>
      </c>
      <c r="G99" s="140"/>
    </row>
    <row r="100" spans="1:7">
      <c r="A100" s="142">
        <v>98</v>
      </c>
      <c r="B100" s="142" t="s">
        <v>366</v>
      </c>
      <c r="C100" s="30"/>
      <c r="D100" s="30"/>
      <c r="E100" s="192">
        <v>5000</v>
      </c>
      <c r="F100" s="142" t="s">
        <v>961</v>
      </c>
      <c r="G100" s="140"/>
    </row>
    <row r="101" spans="1:7">
      <c r="A101" s="142">
        <v>99</v>
      </c>
      <c r="B101" s="142" t="s">
        <v>367</v>
      </c>
      <c r="C101" s="30"/>
      <c r="D101" s="30"/>
      <c r="E101" s="192">
        <v>4000</v>
      </c>
      <c r="F101" s="142" t="s">
        <v>961</v>
      </c>
      <c r="G101" s="140"/>
    </row>
    <row r="102" spans="1:7">
      <c r="A102" s="142">
        <v>100</v>
      </c>
      <c r="B102" s="142" t="s">
        <v>369</v>
      </c>
      <c r="C102" s="30"/>
      <c r="D102" s="30"/>
      <c r="E102" s="192">
        <v>4000</v>
      </c>
      <c r="F102" s="142" t="s">
        <v>961</v>
      </c>
      <c r="G102" s="140"/>
    </row>
    <row r="103" spans="1:7">
      <c r="A103" s="142">
        <v>101</v>
      </c>
      <c r="B103" s="142" t="s">
        <v>370</v>
      </c>
      <c r="C103" s="30"/>
      <c r="D103" s="30"/>
      <c r="E103" s="192">
        <v>4000</v>
      </c>
      <c r="F103" s="142" t="s">
        <v>961</v>
      </c>
      <c r="G103" s="140"/>
    </row>
    <row r="104" spans="1:7">
      <c r="A104" s="142">
        <v>102</v>
      </c>
      <c r="B104" s="142" t="s">
        <v>371</v>
      </c>
      <c r="C104" s="30"/>
      <c r="D104" s="30"/>
      <c r="E104" s="192">
        <v>10000</v>
      </c>
      <c r="F104" s="142" t="s">
        <v>961</v>
      </c>
      <c r="G104" s="140"/>
    </row>
    <row r="105" spans="1:7">
      <c r="A105" s="142">
        <v>103</v>
      </c>
      <c r="B105" s="142" t="s">
        <v>267</v>
      </c>
      <c r="C105" s="30"/>
      <c r="D105" s="30"/>
      <c r="E105" s="192">
        <v>38000</v>
      </c>
      <c r="F105" s="142" t="s">
        <v>961</v>
      </c>
      <c r="G105" s="140"/>
    </row>
    <row r="106" spans="1:7">
      <c r="A106" s="142">
        <v>104</v>
      </c>
      <c r="B106" s="142" t="s">
        <v>372</v>
      </c>
      <c r="C106" s="30"/>
      <c r="D106" s="30"/>
      <c r="E106" s="192">
        <v>4000</v>
      </c>
      <c r="F106" s="142" t="s">
        <v>961</v>
      </c>
      <c r="G106" s="140"/>
    </row>
    <row r="107" spans="1:7">
      <c r="A107" s="142">
        <v>105</v>
      </c>
      <c r="B107" s="142" t="s">
        <v>268</v>
      </c>
      <c r="C107" s="30"/>
      <c r="D107" s="30"/>
      <c r="E107" s="192">
        <v>6000</v>
      </c>
      <c r="F107" s="142" t="s">
        <v>961</v>
      </c>
      <c r="G107" s="140"/>
    </row>
    <row r="108" spans="1:7">
      <c r="A108" s="142">
        <v>106</v>
      </c>
      <c r="B108" s="142" t="s">
        <v>374</v>
      </c>
      <c r="C108" s="30"/>
      <c r="D108" s="30"/>
      <c r="E108" s="192">
        <v>6000</v>
      </c>
      <c r="F108" s="142" t="s">
        <v>961</v>
      </c>
      <c r="G108" s="140"/>
    </row>
    <row r="109" spans="1:7">
      <c r="A109" s="142">
        <v>107</v>
      </c>
      <c r="B109" s="142" t="s">
        <v>379</v>
      </c>
      <c r="C109" s="30"/>
      <c r="D109" s="30"/>
      <c r="E109" s="192">
        <v>35000</v>
      </c>
      <c r="F109" s="142" t="s">
        <v>961</v>
      </c>
      <c r="G109" s="140"/>
    </row>
    <row r="110" spans="1:7">
      <c r="A110" s="142">
        <v>108</v>
      </c>
      <c r="B110" s="142" t="s">
        <v>276</v>
      </c>
      <c r="C110" s="30"/>
      <c r="D110" s="30"/>
      <c r="E110" s="192">
        <v>35000</v>
      </c>
      <c r="F110" s="142" t="s">
        <v>962</v>
      </c>
      <c r="G110" s="140"/>
    </row>
    <row r="111" spans="1:7">
      <c r="A111" s="142">
        <v>109</v>
      </c>
      <c r="B111" s="142" t="s">
        <v>388</v>
      </c>
      <c r="C111" s="30"/>
      <c r="D111" s="30"/>
      <c r="E111" s="192">
        <v>30000</v>
      </c>
      <c r="F111" s="142" t="s">
        <v>962</v>
      </c>
      <c r="G111" s="140"/>
    </row>
    <row r="112" spans="1:7">
      <c r="A112" s="142">
        <v>110</v>
      </c>
      <c r="B112" s="142" t="s">
        <v>281</v>
      </c>
      <c r="C112" s="30"/>
      <c r="D112" s="30"/>
      <c r="E112" s="192">
        <v>35000</v>
      </c>
      <c r="F112" s="142" t="s">
        <v>962</v>
      </c>
      <c r="G112" s="140"/>
    </row>
    <row r="113" spans="1:7">
      <c r="A113" s="142">
        <v>111</v>
      </c>
      <c r="B113" s="142" t="s">
        <v>400</v>
      </c>
      <c r="C113" s="30"/>
      <c r="D113" s="30"/>
      <c r="E113" s="192">
        <v>35000</v>
      </c>
      <c r="F113" s="142" t="s">
        <v>962</v>
      </c>
      <c r="G113" s="140"/>
    </row>
    <row r="114" spans="1:7">
      <c r="A114" s="142">
        <v>112</v>
      </c>
      <c r="B114" s="142" t="s">
        <v>406</v>
      </c>
      <c r="C114" s="30"/>
      <c r="D114" s="30"/>
      <c r="E114" s="192">
        <v>30000</v>
      </c>
      <c r="F114" s="142" t="s">
        <v>962</v>
      </c>
      <c r="G114" s="140"/>
    </row>
    <row r="115" spans="1:7">
      <c r="A115" s="142">
        <v>113</v>
      </c>
      <c r="B115" s="142" t="s">
        <v>415</v>
      </c>
      <c r="C115" s="30"/>
      <c r="D115" s="30"/>
      <c r="E115" s="192">
        <v>35000</v>
      </c>
      <c r="F115" s="142" t="s">
        <v>962</v>
      </c>
      <c r="G115" s="140"/>
    </row>
    <row r="116" spans="1:7">
      <c r="A116" s="142">
        <v>114</v>
      </c>
      <c r="B116" s="142" t="s">
        <v>714</v>
      </c>
      <c r="C116" s="30"/>
      <c r="D116" s="30"/>
      <c r="E116" s="192">
        <v>35000</v>
      </c>
      <c r="F116" s="142" t="s">
        <v>962</v>
      </c>
      <c r="G116" s="140"/>
    </row>
    <row r="117" spans="1:7">
      <c r="A117" s="142">
        <v>115</v>
      </c>
      <c r="B117" s="142" t="s">
        <v>424</v>
      </c>
      <c r="C117" s="30"/>
      <c r="D117" s="30"/>
      <c r="E117" s="192">
        <v>30000</v>
      </c>
      <c r="F117" s="142" t="s">
        <v>963</v>
      </c>
      <c r="G117" s="140"/>
    </row>
    <row r="118" spans="1:7">
      <c r="A118" s="142">
        <v>116</v>
      </c>
      <c r="B118" s="142" t="s">
        <v>294</v>
      </c>
      <c r="C118" s="30"/>
      <c r="D118" s="30"/>
      <c r="E118" s="192">
        <v>35000</v>
      </c>
      <c r="F118" s="142" t="s">
        <v>963</v>
      </c>
      <c r="G118" s="140"/>
    </row>
    <row r="119" spans="1:7">
      <c r="A119" s="142">
        <v>117</v>
      </c>
      <c r="B119" s="142" t="s">
        <v>296</v>
      </c>
      <c r="C119" s="30"/>
      <c r="D119" s="30"/>
      <c r="E119" s="192">
        <v>35000</v>
      </c>
      <c r="F119" s="142" t="s">
        <v>963</v>
      </c>
      <c r="G119" s="140"/>
    </row>
    <row r="120" spans="1:7">
      <c r="A120" s="142">
        <v>118</v>
      </c>
      <c r="B120" s="142" t="s">
        <v>89</v>
      </c>
      <c r="C120" s="30"/>
      <c r="D120" s="30"/>
      <c r="E120" s="192">
        <v>30000</v>
      </c>
      <c r="F120" s="142" t="s">
        <v>964</v>
      </c>
      <c r="G120" s="140"/>
    </row>
    <row r="121" spans="1:7">
      <c r="A121" s="142">
        <v>119</v>
      </c>
      <c r="B121" s="142" t="s">
        <v>715</v>
      </c>
      <c r="C121" s="30"/>
      <c r="D121" s="30"/>
      <c r="E121" s="192">
        <v>35000</v>
      </c>
      <c r="F121" s="142" t="s">
        <v>964</v>
      </c>
      <c r="G121" s="140"/>
    </row>
    <row r="122" spans="1:7">
      <c r="A122" s="142">
        <v>120</v>
      </c>
      <c r="B122" s="142" t="s">
        <v>304</v>
      </c>
      <c r="C122" s="30"/>
      <c r="D122" s="30"/>
      <c r="E122" s="192">
        <v>35000</v>
      </c>
      <c r="F122" s="142" t="s">
        <v>964</v>
      </c>
      <c r="G122" s="140"/>
    </row>
    <row r="123" spans="1:7">
      <c r="A123" s="142">
        <v>121</v>
      </c>
      <c r="B123" s="142" t="s">
        <v>450</v>
      </c>
      <c r="C123" s="30"/>
      <c r="D123" s="30"/>
      <c r="E123" s="192">
        <v>30000</v>
      </c>
      <c r="F123" s="142" t="s">
        <v>965</v>
      </c>
      <c r="G123" s="140"/>
    </row>
    <row r="124" spans="1:7">
      <c r="A124" s="142">
        <v>122</v>
      </c>
      <c r="B124" s="142" t="s">
        <v>91</v>
      </c>
      <c r="C124" s="30"/>
      <c r="D124" s="30"/>
      <c r="E124" s="192">
        <v>35000</v>
      </c>
      <c r="F124" s="142" t="s">
        <v>965</v>
      </c>
      <c r="G124" s="140"/>
    </row>
    <row r="125" spans="1:7">
      <c r="A125" s="142">
        <v>123</v>
      </c>
      <c r="B125" s="142" t="s">
        <v>458</v>
      </c>
      <c r="C125" s="30"/>
      <c r="D125" s="30"/>
      <c r="E125" s="192">
        <v>35000</v>
      </c>
      <c r="F125" s="142" t="s">
        <v>965</v>
      </c>
      <c r="G125" s="140"/>
    </row>
    <row r="126" spans="1:7">
      <c r="A126" s="142">
        <v>124</v>
      </c>
      <c r="B126" s="142" t="s">
        <v>463</v>
      </c>
      <c r="C126" s="30"/>
      <c r="D126" s="30"/>
      <c r="E126" s="192">
        <v>30000</v>
      </c>
      <c r="F126" s="142" t="s">
        <v>966</v>
      </c>
      <c r="G126" s="140"/>
    </row>
    <row r="127" spans="1:7">
      <c r="A127" s="142">
        <v>125</v>
      </c>
      <c r="B127" s="142" t="s">
        <v>466</v>
      </c>
      <c r="C127" s="30"/>
      <c r="D127" s="30"/>
      <c r="E127" s="192">
        <v>35000</v>
      </c>
      <c r="F127" s="142" t="s">
        <v>966</v>
      </c>
      <c r="G127" s="140"/>
    </row>
    <row r="128" spans="1:7">
      <c r="A128" s="142">
        <v>126</v>
      </c>
      <c r="B128" s="142" t="s">
        <v>471</v>
      </c>
      <c r="C128" s="30"/>
      <c r="D128" s="30"/>
      <c r="E128" s="192">
        <v>35000</v>
      </c>
      <c r="F128" s="142" t="s">
        <v>966</v>
      </c>
      <c r="G128" s="140"/>
    </row>
    <row r="129" spans="1:7">
      <c r="A129" s="142">
        <v>127</v>
      </c>
      <c r="B129" s="142" t="s">
        <v>716</v>
      </c>
      <c r="C129" s="30"/>
      <c r="D129" s="30"/>
      <c r="E129" s="192">
        <v>30000</v>
      </c>
      <c r="F129" s="142" t="s">
        <v>967</v>
      </c>
      <c r="G129" s="140"/>
    </row>
    <row r="130" spans="1:7">
      <c r="A130" s="142">
        <v>128</v>
      </c>
      <c r="B130" s="142" t="s">
        <v>192</v>
      </c>
      <c r="C130" s="30"/>
      <c r="D130" s="30"/>
      <c r="E130" s="192">
        <v>30000</v>
      </c>
      <c r="F130" s="142" t="s">
        <v>967</v>
      </c>
      <c r="G130" s="140"/>
    </row>
    <row r="131" spans="1:7">
      <c r="A131" s="142">
        <v>129</v>
      </c>
      <c r="B131" s="142" t="s">
        <v>18</v>
      </c>
      <c r="C131" s="30"/>
      <c r="D131" s="30"/>
      <c r="E131" s="192">
        <v>35000</v>
      </c>
      <c r="F131" s="142" t="s">
        <v>967</v>
      </c>
      <c r="G131" s="140"/>
    </row>
    <row r="132" spans="1:7">
      <c r="A132" s="142">
        <v>130</v>
      </c>
      <c r="B132" s="142" t="s">
        <v>126</v>
      </c>
      <c r="C132" s="30"/>
      <c r="D132" s="30"/>
      <c r="E132" s="192">
        <v>30000</v>
      </c>
      <c r="F132" s="142" t="s">
        <v>968</v>
      </c>
      <c r="G132" s="140"/>
    </row>
    <row r="133" spans="1:7">
      <c r="A133" s="142">
        <v>131</v>
      </c>
      <c r="B133" s="142" t="s">
        <v>717</v>
      </c>
      <c r="C133" s="30"/>
      <c r="D133" s="30"/>
      <c r="E133" s="192">
        <v>35000</v>
      </c>
      <c r="F133" s="142" t="s">
        <v>968</v>
      </c>
      <c r="G133" s="140"/>
    </row>
    <row r="134" spans="1:7">
      <c r="A134" s="142">
        <v>132</v>
      </c>
      <c r="B134" s="142" t="s">
        <v>491</v>
      </c>
      <c r="C134" s="30"/>
      <c r="D134" s="30"/>
      <c r="E134" s="192">
        <v>35000</v>
      </c>
      <c r="F134" s="142" t="s">
        <v>968</v>
      </c>
      <c r="G134" s="140"/>
    </row>
    <row r="135" spans="1:7">
      <c r="A135" s="142">
        <v>133</v>
      </c>
      <c r="B135" s="142" t="s">
        <v>205</v>
      </c>
      <c r="C135" s="30"/>
      <c r="D135" s="30"/>
      <c r="E135" s="192">
        <v>30000</v>
      </c>
      <c r="F135" s="142" t="s">
        <v>968</v>
      </c>
      <c r="G135" s="140"/>
    </row>
    <row r="136" spans="1:7">
      <c r="A136" s="142">
        <v>134</v>
      </c>
      <c r="B136" s="142" t="s">
        <v>179</v>
      </c>
      <c r="C136" s="30"/>
      <c r="D136" s="30"/>
      <c r="E136" s="192">
        <v>35000</v>
      </c>
      <c r="F136" s="142" t="s">
        <v>969</v>
      </c>
      <c r="G136" s="140"/>
    </row>
    <row r="137" spans="1:7">
      <c r="A137" s="142">
        <v>135</v>
      </c>
      <c r="B137" s="142" t="s">
        <v>500</v>
      </c>
      <c r="C137" s="30"/>
      <c r="D137" s="30"/>
      <c r="E137" s="192">
        <v>35000</v>
      </c>
      <c r="F137" s="142" t="s">
        <v>969</v>
      </c>
      <c r="G137" s="140"/>
    </row>
    <row r="138" spans="1:7">
      <c r="A138" s="142">
        <v>136</v>
      </c>
      <c r="B138" s="142" t="s">
        <v>718</v>
      </c>
      <c r="C138" s="30"/>
      <c r="D138" s="30"/>
      <c r="E138" s="192">
        <v>30000</v>
      </c>
      <c r="F138" s="142" t="s">
        <v>969</v>
      </c>
      <c r="G138" s="140"/>
    </row>
    <row r="139" spans="1:7">
      <c r="A139" s="142">
        <v>137</v>
      </c>
      <c r="B139" s="142" t="s">
        <v>14</v>
      </c>
      <c r="C139" s="30"/>
      <c r="D139" s="30"/>
      <c r="E139" s="192">
        <v>35000</v>
      </c>
      <c r="F139" s="142" t="s">
        <v>969</v>
      </c>
      <c r="G139" s="140"/>
    </row>
    <row r="140" spans="1:7">
      <c r="A140" s="142">
        <v>138</v>
      </c>
      <c r="B140" s="142" t="s">
        <v>19</v>
      </c>
      <c r="C140" s="30"/>
      <c r="D140" s="30"/>
      <c r="E140" s="192">
        <v>35000</v>
      </c>
      <c r="F140" s="142" t="s">
        <v>970</v>
      </c>
      <c r="G140" s="140"/>
    </row>
    <row r="141" spans="1:7">
      <c r="A141" s="142">
        <v>139</v>
      </c>
      <c r="B141" s="142" t="s">
        <v>132</v>
      </c>
      <c r="C141" s="30"/>
      <c r="D141" s="30"/>
      <c r="E141" s="192">
        <v>30000</v>
      </c>
      <c r="F141" s="142" t="s">
        <v>970</v>
      </c>
      <c r="G141" s="140"/>
    </row>
    <row r="142" spans="1:7">
      <c r="A142" s="142">
        <v>140</v>
      </c>
      <c r="B142" s="142" t="s">
        <v>64</v>
      </c>
      <c r="C142" s="30"/>
      <c r="D142" s="30"/>
      <c r="E142" s="192">
        <v>35000</v>
      </c>
      <c r="F142" s="142" t="s">
        <v>970</v>
      </c>
      <c r="G142" s="140"/>
    </row>
    <row r="143" spans="1:7">
      <c r="A143" s="142">
        <v>141</v>
      </c>
      <c r="B143" s="142" t="s">
        <v>67</v>
      </c>
      <c r="C143" s="30"/>
      <c r="D143" s="30"/>
      <c r="E143" s="192">
        <v>35000</v>
      </c>
      <c r="F143" s="142" t="s">
        <v>970</v>
      </c>
      <c r="G143" s="140"/>
    </row>
    <row r="144" spans="1:7">
      <c r="A144" s="142">
        <v>142</v>
      </c>
      <c r="B144" s="142" t="s">
        <v>134</v>
      </c>
      <c r="C144" s="30"/>
      <c r="D144" s="30"/>
      <c r="E144" s="192">
        <v>30000</v>
      </c>
      <c r="F144" s="142" t="s">
        <v>971</v>
      </c>
      <c r="G144" s="140"/>
    </row>
    <row r="145" spans="1:7">
      <c r="A145" s="142">
        <v>143</v>
      </c>
      <c r="B145" s="142" t="s">
        <v>207</v>
      </c>
      <c r="C145" s="30"/>
      <c r="D145" s="30"/>
      <c r="E145" s="192">
        <v>35000</v>
      </c>
      <c r="F145" s="142" t="s">
        <v>971</v>
      </c>
      <c r="G145" s="140"/>
    </row>
    <row r="146" spans="1:7">
      <c r="A146" s="142">
        <v>144</v>
      </c>
      <c r="B146" s="142" t="s">
        <v>543</v>
      </c>
      <c r="C146" s="30"/>
      <c r="D146" s="30"/>
      <c r="E146" s="192">
        <v>10000</v>
      </c>
      <c r="F146" s="142" t="s">
        <v>972</v>
      </c>
      <c r="G146" s="140"/>
    </row>
    <row r="147" spans="1:7" ht="28.5">
      <c r="A147" s="142">
        <v>145</v>
      </c>
      <c r="B147" s="142" t="s">
        <v>719</v>
      </c>
      <c r="C147" s="30"/>
      <c r="D147" s="30"/>
      <c r="E147" s="192">
        <v>2000</v>
      </c>
      <c r="F147" s="142" t="s">
        <v>973</v>
      </c>
      <c r="G147" s="140"/>
    </row>
    <row r="148" spans="1:7" ht="28.5">
      <c r="A148" s="142">
        <v>146</v>
      </c>
      <c r="B148" s="142" t="s">
        <v>1400</v>
      </c>
      <c r="C148" s="30"/>
      <c r="D148" s="30"/>
      <c r="E148" s="192">
        <v>2000</v>
      </c>
      <c r="F148" s="142" t="s">
        <v>1401</v>
      </c>
      <c r="G148" s="140" t="s">
        <v>3612</v>
      </c>
    </row>
    <row r="149" spans="1:7">
      <c r="A149" s="142">
        <v>147</v>
      </c>
      <c r="B149" s="142" t="s">
        <v>2987</v>
      </c>
      <c r="C149" s="30"/>
      <c r="D149" s="30"/>
      <c r="E149" s="192">
        <v>9917</v>
      </c>
      <c r="F149" s="142" t="s">
        <v>8686</v>
      </c>
      <c r="G149" s="553" t="s">
        <v>8471</v>
      </c>
    </row>
    <row r="150" spans="1:7">
      <c r="A150" s="142">
        <v>148</v>
      </c>
      <c r="B150" s="142" t="s">
        <v>3273</v>
      </c>
      <c r="C150" s="30"/>
      <c r="D150" s="30"/>
      <c r="E150" s="192">
        <v>9917</v>
      </c>
      <c r="F150" s="142" t="s">
        <v>8635</v>
      </c>
      <c r="G150" s="553"/>
    </row>
    <row r="151" spans="1:7">
      <c r="A151" s="142">
        <v>149</v>
      </c>
      <c r="B151" s="142" t="s">
        <v>3573</v>
      </c>
      <c r="C151" s="30"/>
      <c r="D151" s="30"/>
      <c r="E151" s="192">
        <v>9917</v>
      </c>
      <c r="F151" s="142" t="s">
        <v>8636</v>
      </c>
      <c r="G151" s="553"/>
    </row>
    <row r="152" spans="1:7">
      <c r="A152" s="142">
        <v>150</v>
      </c>
      <c r="B152" s="142" t="s">
        <v>3573</v>
      </c>
      <c r="C152" s="30"/>
      <c r="D152" s="30"/>
      <c r="E152" s="192">
        <v>9917</v>
      </c>
      <c r="F152" s="142" t="s">
        <v>8472</v>
      </c>
      <c r="G152" s="553"/>
    </row>
    <row r="153" spans="1:7" ht="67.5" customHeight="1">
      <c r="A153" s="142">
        <v>151</v>
      </c>
      <c r="B153" s="142" t="s">
        <v>3884</v>
      </c>
      <c r="C153" s="30"/>
      <c r="D153" s="30"/>
      <c r="E153" s="192">
        <v>71407</v>
      </c>
      <c r="F153" s="142" t="s">
        <v>8687</v>
      </c>
      <c r="G153" s="143" t="s">
        <v>8474</v>
      </c>
    </row>
    <row r="154" spans="1:7" ht="27" customHeight="1">
      <c r="A154" s="582" t="s">
        <v>1938</v>
      </c>
      <c r="B154" s="582"/>
      <c r="C154" s="582"/>
      <c r="D154" s="582"/>
      <c r="E154" s="351">
        <f>SUM(E3:E153)</f>
        <v>2675075</v>
      </c>
      <c r="F154" s="366"/>
      <c r="G154" s="367"/>
    </row>
    <row r="155" spans="1:7" ht="50.25" customHeight="1">
      <c r="A155" s="577" t="s">
        <v>2195</v>
      </c>
      <c r="B155" s="577"/>
      <c r="C155" s="577"/>
      <c r="D155" s="577"/>
      <c r="E155" s="351">
        <f>E4-7000+E15+E153</f>
        <v>321407</v>
      </c>
      <c r="F155" s="59"/>
      <c r="G155" s="566" t="s">
        <v>3895</v>
      </c>
    </row>
    <row r="156" spans="1:7" ht="50.25" customHeight="1">
      <c r="A156" s="577" t="s">
        <v>2196</v>
      </c>
      <c r="B156" s="577"/>
      <c r="C156" s="577"/>
      <c r="D156" s="577"/>
      <c r="E156" s="351">
        <f>E154-E155</f>
        <v>2353668</v>
      </c>
      <c r="F156" s="59"/>
      <c r="G156" s="566"/>
    </row>
    <row r="162" spans="4:4">
      <c r="D162" s="29"/>
    </row>
  </sheetData>
  <mergeCells count="5">
    <mergeCell ref="G155:G156"/>
    <mergeCell ref="G149:G152"/>
    <mergeCell ref="A154:D154"/>
    <mergeCell ref="A155:D155"/>
    <mergeCell ref="A156:D156"/>
  </mergeCells>
  <phoneticPr fontId="2" type="noConversion"/>
  <printOptions horizontalCentered="1"/>
  <pageMargins left="0.70866141732283472" right="0.70866141732283472" top="0.74803149606299213" bottom="0.74803149606299213" header="0.31496062992125984" footer="0.31496062992125984"/>
  <pageSetup paperSize="9" scale="84" fitToHeight="100" orientation="portrait" r:id="rId1"/>
  <headerFooter>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
  <sheetViews>
    <sheetView zoomScale="90" zoomScaleNormal="90" workbookViewId="0">
      <selection activeCell="D4" sqref="D4:E11"/>
    </sheetView>
  </sheetViews>
  <sheetFormatPr defaultColWidth="8.875" defaultRowHeight="14.25"/>
  <cols>
    <col min="1" max="1" width="5.5" style="19" customWidth="1"/>
    <col min="2" max="2" width="11.5" style="19" customWidth="1"/>
    <col min="3" max="3" width="12.125" style="19" customWidth="1"/>
    <col min="4" max="5" width="17.75" style="19" customWidth="1"/>
    <col min="6" max="6" width="9.625" style="19" customWidth="1"/>
    <col min="7" max="7" width="12.25" style="205" customWidth="1"/>
    <col min="8" max="8" width="11.5" style="19" customWidth="1"/>
    <col min="9" max="9" width="9.75" style="19" customWidth="1"/>
    <col min="10" max="10" width="14.375" style="19" customWidth="1"/>
    <col min="11" max="11" width="34.625" style="19" customWidth="1"/>
    <col min="12" max="12" width="12.625" style="19" customWidth="1"/>
    <col min="13" max="13" width="11" style="19" customWidth="1"/>
    <col min="14" max="16384" width="8.875" style="19"/>
  </cols>
  <sheetData>
    <row r="1" spans="1:13" s="22" customFormat="1" ht="19.5">
      <c r="A1" s="268" t="s">
        <v>3964</v>
      </c>
      <c r="G1" s="349"/>
    </row>
    <row r="2" spans="1:13" s="3" customFormat="1">
      <c r="A2" s="547" t="s">
        <v>0</v>
      </c>
      <c r="B2" s="547" t="s">
        <v>83</v>
      </c>
      <c r="C2" s="547" t="s">
        <v>8681</v>
      </c>
      <c r="D2" s="547" t="s">
        <v>21</v>
      </c>
      <c r="E2" s="547" t="s">
        <v>22</v>
      </c>
      <c r="F2" s="547" t="s">
        <v>2019</v>
      </c>
      <c r="G2" s="548" t="s">
        <v>8611</v>
      </c>
      <c r="H2" s="547" t="s">
        <v>3609</v>
      </c>
      <c r="I2" s="547" t="s">
        <v>41</v>
      </c>
      <c r="J2" s="547" t="s">
        <v>2020</v>
      </c>
      <c r="K2" s="547"/>
      <c r="L2" s="547"/>
      <c r="M2" s="547" t="s">
        <v>8683</v>
      </c>
    </row>
    <row r="3" spans="1:13" s="3" customFormat="1">
      <c r="A3" s="547"/>
      <c r="B3" s="547"/>
      <c r="C3" s="547"/>
      <c r="D3" s="547"/>
      <c r="E3" s="547"/>
      <c r="F3" s="547"/>
      <c r="G3" s="548"/>
      <c r="H3" s="547"/>
      <c r="I3" s="547"/>
      <c r="J3" s="147" t="s">
        <v>3291</v>
      </c>
      <c r="K3" s="547" t="s">
        <v>35</v>
      </c>
      <c r="L3" s="547"/>
      <c r="M3" s="547"/>
    </row>
    <row r="4" spans="1:13" ht="57">
      <c r="A4" s="142">
        <v>1</v>
      </c>
      <c r="B4" s="142" t="s">
        <v>720</v>
      </c>
      <c r="C4" s="192">
        <v>980000</v>
      </c>
      <c r="D4" s="143"/>
      <c r="E4" s="143"/>
      <c r="F4" s="142" t="s">
        <v>974</v>
      </c>
      <c r="G4" s="185">
        <v>1000000</v>
      </c>
      <c r="H4" s="146">
        <f>20000/1000000</f>
        <v>0.02</v>
      </c>
      <c r="I4" s="174" t="s">
        <v>978</v>
      </c>
      <c r="J4" s="142" t="s">
        <v>979</v>
      </c>
      <c r="K4" s="142"/>
      <c r="L4" s="142"/>
      <c r="M4" s="360"/>
    </row>
    <row r="5" spans="1:13" ht="28.5">
      <c r="A5" s="142">
        <v>2</v>
      </c>
      <c r="B5" s="142" t="s">
        <v>652</v>
      </c>
      <c r="C5" s="192">
        <v>475000</v>
      </c>
      <c r="D5" s="143"/>
      <c r="E5" s="143"/>
      <c r="F5" s="142" t="s">
        <v>974</v>
      </c>
      <c r="G5" s="185">
        <v>500000</v>
      </c>
      <c r="H5" s="146">
        <f>25000/500000</f>
        <v>0.05</v>
      </c>
      <c r="I5" s="174" t="s">
        <v>3613</v>
      </c>
      <c r="J5" s="142" t="s">
        <v>976</v>
      </c>
      <c r="K5" s="142"/>
      <c r="L5" s="142"/>
      <c r="M5" s="360"/>
    </row>
    <row r="6" spans="1:13" ht="28.5">
      <c r="A6" s="142">
        <v>3</v>
      </c>
      <c r="B6" s="142" t="s">
        <v>653</v>
      </c>
      <c r="C6" s="192">
        <v>190000</v>
      </c>
      <c r="D6" s="143"/>
      <c r="E6" s="143"/>
      <c r="F6" s="142" t="s">
        <v>974</v>
      </c>
      <c r="G6" s="185">
        <v>200000</v>
      </c>
      <c r="H6" s="146">
        <f>10000/200000</f>
        <v>0.05</v>
      </c>
      <c r="I6" s="174" t="s">
        <v>3614</v>
      </c>
      <c r="J6" s="142" t="s">
        <v>976</v>
      </c>
      <c r="K6" s="142"/>
      <c r="L6" s="142"/>
      <c r="M6" s="360"/>
    </row>
    <row r="7" spans="1:13" ht="57">
      <c r="A7" s="556">
        <v>4</v>
      </c>
      <c r="B7" s="556" t="s">
        <v>721</v>
      </c>
      <c r="C7" s="596">
        <v>3890000</v>
      </c>
      <c r="D7" s="553"/>
      <c r="E7" s="553"/>
      <c r="F7" s="556" t="s">
        <v>1058</v>
      </c>
      <c r="G7" s="185">
        <v>1000000</v>
      </c>
      <c r="H7" s="593" t="s">
        <v>3615</v>
      </c>
      <c r="I7" s="592" t="s">
        <v>8958</v>
      </c>
      <c r="J7" s="142" t="s">
        <v>981</v>
      </c>
      <c r="K7" s="142"/>
      <c r="L7" s="142"/>
      <c r="M7" s="185"/>
    </row>
    <row r="8" spans="1:13" ht="28.5">
      <c r="A8" s="556"/>
      <c r="B8" s="556"/>
      <c r="C8" s="596"/>
      <c r="D8" s="553"/>
      <c r="E8" s="553"/>
      <c r="F8" s="556"/>
      <c r="G8" s="185">
        <v>1000000</v>
      </c>
      <c r="H8" s="593"/>
      <c r="I8" s="592"/>
      <c r="J8" s="142" t="s">
        <v>982</v>
      </c>
      <c r="K8" s="142"/>
      <c r="L8" s="142"/>
      <c r="M8" s="185"/>
    </row>
    <row r="9" spans="1:13" ht="57">
      <c r="A9" s="556"/>
      <c r="B9" s="556"/>
      <c r="C9" s="596"/>
      <c r="D9" s="553"/>
      <c r="E9" s="553"/>
      <c r="F9" s="556"/>
      <c r="G9" s="185">
        <v>2000000</v>
      </c>
      <c r="H9" s="593"/>
      <c r="I9" s="592"/>
      <c r="J9" s="142" t="s">
        <v>980</v>
      </c>
      <c r="K9" s="142"/>
      <c r="L9" s="142"/>
      <c r="M9" s="185"/>
    </row>
    <row r="10" spans="1:13" ht="28.5">
      <c r="A10" s="142">
        <v>5</v>
      </c>
      <c r="B10" s="142" t="s">
        <v>722</v>
      </c>
      <c r="C10" s="192">
        <v>470000</v>
      </c>
      <c r="D10" s="143"/>
      <c r="E10" s="143"/>
      <c r="F10" s="142" t="s">
        <v>975</v>
      </c>
      <c r="G10" s="185">
        <v>500000</v>
      </c>
      <c r="H10" s="146">
        <f>30000/500000</f>
        <v>0.06</v>
      </c>
      <c r="I10" s="174" t="s">
        <v>3616</v>
      </c>
      <c r="J10" s="142" t="s">
        <v>977</v>
      </c>
      <c r="K10" s="142"/>
      <c r="L10" s="142"/>
      <c r="M10" s="360"/>
    </row>
    <row r="11" spans="1:13" ht="156.75" customHeight="1">
      <c r="A11" s="142">
        <v>6</v>
      </c>
      <c r="B11" s="142" t="s">
        <v>685</v>
      </c>
      <c r="C11" s="192">
        <v>280000</v>
      </c>
      <c r="D11" s="143"/>
      <c r="E11" s="143"/>
      <c r="F11" s="142" t="s">
        <v>975</v>
      </c>
      <c r="G11" s="185">
        <v>300000</v>
      </c>
      <c r="H11" s="146">
        <f>20000/300000</f>
        <v>6.6666666666666666E-2</v>
      </c>
      <c r="I11" s="174" t="s">
        <v>1892</v>
      </c>
      <c r="J11" s="142" t="s">
        <v>977</v>
      </c>
      <c r="K11" s="239" t="s">
        <v>8959</v>
      </c>
      <c r="L11" s="142" t="s">
        <v>2024</v>
      </c>
      <c r="M11" s="360"/>
    </row>
    <row r="12" spans="1:13" ht="27" customHeight="1">
      <c r="A12" s="594" t="s">
        <v>2025</v>
      </c>
      <c r="B12" s="595"/>
      <c r="C12" s="341">
        <f>SUM(C4:C11)</f>
        <v>6285000</v>
      </c>
      <c r="D12" s="368"/>
      <c r="E12" s="368"/>
      <c r="F12" s="368"/>
      <c r="G12" s="341">
        <f>SUM(G4:G11)</f>
        <v>6500000</v>
      </c>
      <c r="H12" s="368"/>
      <c r="I12" s="368"/>
      <c r="J12" s="368"/>
      <c r="K12" s="368"/>
      <c r="L12" s="368"/>
      <c r="M12" s="341"/>
    </row>
    <row r="13" spans="1:13" ht="60" customHeight="1">
      <c r="A13" s="553" t="s">
        <v>9056</v>
      </c>
      <c r="B13" s="557"/>
      <c r="C13" s="557"/>
      <c r="D13" s="557"/>
      <c r="E13" s="557"/>
      <c r="F13" s="557"/>
      <c r="G13" s="557"/>
      <c r="H13" s="557"/>
      <c r="I13" s="557"/>
      <c r="J13" s="557"/>
      <c r="K13" s="557"/>
      <c r="L13" s="557"/>
      <c r="M13" s="557"/>
    </row>
  </sheetData>
  <mergeCells count="22">
    <mergeCell ref="A13:M13"/>
    <mergeCell ref="A12:B12"/>
    <mergeCell ref="A7:A9"/>
    <mergeCell ref="F7:F9"/>
    <mergeCell ref="E7:E9"/>
    <mergeCell ref="D7:D9"/>
    <mergeCell ref="C7:C9"/>
    <mergeCell ref="B7:B9"/>
    <mergeCell ref="A2:A3"/>
    <mergeCell ref="B2:B3"/>
    <mergeCell ref="C2:C3"/>
    <mergeCell ref="D2:D3"/>
    <mergeCell ref="E2:E3"/>
    <mergeCell ref="M2:M3"/>
    <mergeCell ref="F2:F3"/>
    <mergeCell ref="G2:G3"/>
    <mergeCell ref="H2:H3"/>
    <mergeCell ref="H7:H9"/>
    <mergeCell ref="I7:I9"/>
    <mergeCell ref="I2:I3"/>
    <mergeCell ref="J2:L2"/>
    <mergeCell ref="K3:L3"/>
  </mergeCells>
  <phoneticPr fontId="2" type="noConversion"/>
  <printOptions horizontalCentered="1"/>
  <pageMargins left="0.51181102362204722" right="0.51181102362204722" top="0.74803149606299213" bottom="0.74803149606299213" header="0.31496062992125984" footer="0.31496062992125984"/>
  <pageSetup paperSize="9" scale="75" fitToHeight="0" orientation="landscape" r:id="rId1"/>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6"/>
  <sheetViews>
    <sheetView zoomScale="90" zoomScaleNormal="90" workbookViewId="0">
      <selection activeCell="C3" sqref="C3:D73"/>
    </sheetView>
  </sheetViews>
  <sheetFormatPr defaultColWidth="8.875" defaultRowHeight="14.25"/>
  <cols>
    <col min="1" max="1" width="5.5" style="3" customWidth="1"/>
    <col min="2" max="2" width="10.75" style="3" customWidth="1"/>
    <col min="3" max="3" width="18.875" style="3" customWidth="1"/>
    <col min="4" max="4" width="19.25" style="11" customWidth="1"/>
    <col min="5" max="5" width="14.25" style="3" customWidth="1"/>
    <col min="6" max="6" width="13.625" style="20" bestFit="1" customWidth="1"/>
    <col min="7" max="7" width="22.625" style="3" customWidth="1"/>
    <col min="8" max="16384" width="8.875" style="3"/>
  </cols>
  <sheetData>
    <row r="1" spans="1:7" s="2" customFormat="1" ht="19.5">
      <c r="A1" s="2" t="s">
        <v>3965</v>
      </c>
      <c r="D1" s="41"/>
      <c r="F1" s="47"/>
    </row>
    <row r="2" spans="1:7">
      <c r="A2" s="147" t="s">
        <v>1757</v>
      </c>
      <c r="B2" s="147" t="s">
        <v>83</v>
      </c>
      <c r="C2" s="147" t="s">
        <v>21</v>
      </c>
      <c r="D2" s="147" t="s">
        <v>22</v>
      </c>
      <c r="E2" s="147" t="s">
        <v>84</v>
      </c>
      <c r="F2" s="147" t="s">
        <v>2</v>
      </c>
      <c r="G2" s="147" t="s">
        <v>1953</v>
      </c>
    </row>
    <row r="3" spans="1:7" ht="28.5">
      <c r="A3" s="142">
        <v>1</v>
      </c>
      <c r="B3" s="142" t="s">
        <v>1405</v>
      </c>
      <c r="C3" s="140"/>
      <c r="D3" s="140"/>
      <c r="E3" s="192">
        <v>25000</v>
      </c>
      <c r="F3" s="142" t="s">
        <v>1412</v>
      </c>
      <c r="G3" s="140" t="s">
        <v>3611</v>
      </c>
    </row>
    <row r="4" spans="1:7" ht="28.5">
      <c r="A4" s="142">
        <v>2</v>
      </c>
      <c r="B4" s="142" t="s">
        <v>1406</v>
      </c>
      <c r="C4" s="140"/>
      <c r="D4" s="140"/>
      <c r="E4" s="192">
        <v>12000</v>
      </c>
      <c r="F4" s="142" t="s">
        <v>1412</v>
      </c>
      <c r="G4" s="140" t="s">
        <v>3618</v>
      </c>
    </row>
    <row r="5" spans="1:7" ht="28.5">
      <c r="A5" s="142">
        <v>3</v>
      </c>
      <c r="B5" s="142" t="s">
        <v>1966</v>
      </c>
      <c r="C5" s="140"/>
      <c r="D5" s="140"/>
      <c r="E5" s="192">
        <v>110000</v>
      </c>
      <c r="F5" s="142" t="s">
        <v>1967</v>
      </c>
      <c r="G5" s="140" t="s">
        <v>3611</v>
      </c>
    </row>
    <row r="6" spans="1:7" ht="28.5">
      <c r="A6" s="142">
        <v>4</v>
      </c>
      <c r="B6" s="142" t="s">
        <v>1407</v>
      </c>
      <c r="C6" s="140"/>
      <c r="D6" s="140"/>
      <c r="E6" s="192">
        <v>20000</v>
      </c>
      <c r="F6" s="142" t="s">
        <v>1413</v>
      </c>
      <c r="G6" s="140" t="s">
        <v>3611</v>
      </c>
    </row>
    <row r="7" spans="1:7" ht="28.5">
      <c r="A7" s="142">
        <v>5</v>
      </c>
      <c r="B7" s="142" t="s">
        <v>1408</v>
      </c>
      <c r="C7" s="140"/>
      <c r="D7" s="140"/>
      <c r="E7" s="192">
        <v>25000</v>
      </c>
      <c r="F7" s="142" t="s">
        <v>1412</v>
      </c>
      <c r="G7" s="140" t="s">
        <v>3611</v>
      </c>
    </row>
    <row r="8" spans="1:7" ht="28.5">
      <c r="A8" s="142">
        <v>6</v>
      </c>
      <c r="B8" s="142" t="s">
        <v>1409</v>
      </c>
      <c r="C8" s="140"/>
      <c r="D8" s="140"/>
      <c r="E8" s="192">
        <v>10000</v>
      </c>
      <c r="F8" s="142" t="s">
        <v>1412</v>
      </c>
      <c r="G8" s="140" t="s">
        <v>3611</v>
      </c>
    </row>
    <row r="9" spans="1:7" s="19" customFormat="1" ht="28.5">
      <c r="A9" s="142">
        <v>7</v>
      </c>
      <c r="B9" s="142" t="s">
        <v>1410</v>
      </c>
      <c r="C9" s="140"/>
      <c r="D9" s="140"/>
      <c r="E9" s="192">
        <v>110000</v>
      </c>
      <c r="F9" s="142" t="s">
        <v>1412</v>
      </c>
      <c r="G9" s="140" t="s">
        <v>3611</v>
      </c>
    </row>
    <row r="10" spans="1:7" s="19" customFormat="1" ht="28.5">
      <c r="A10" s="142">
        <v>8</v>
      </c>
      <c r="B10" s="142" t="s">
        <v>1411</v>
      </c>
      <c r="C10" s="140"/>
      <c r="D10" s="140"/>
      <c r="E10" s="192">
        <v>20000</v>
      </c>
      <c r="F10" s="142" t="s">
        <v>1412</v>
      </c>
      <c r="G10" s="140" t="s">
        <v>3611</v>
      </c>
    </row>
    <row r="11" spans="1:7" ht="28.5">
      <c r="A11" s="142">
        <v>9</v>
      </c>
      <c r="B11" s="142" t="s">
        <v>251</v>
      </c>
      <c r="C11" s="140"/>
      <c r="D11" s="140"/>
      <c r="E11" s="192">
        <v>15000</v>
      </c>
      <c r="F11" s="142" t="s">
        <v>1418</v>
      </c>
      <c r="G11" s="30"/>
    </row>
    <row r="12" spans="1:7" ht="28.5">
      <c r="A12" s="142">
        <v>10</v>
      </c>
      <c r="B12" s="142" t="s">
        <v>252</v>
      </c>
      <c r="C12" s="140"/>
      <c r="D12" s="140"/>
      <c r="E12" s="192">
        <v>80000</v>
      </c>
      <c r="F12" s="142" t="s">
        <v>1418</v>
      </c>
      <c r="G12" s="30"/>
    </row>
    <row r="13" spans="1:7" ht="28.5">
      <c r="A13" s="142">
        <v>11</v>
      </c>
      <c r="B13" s="142" t="s">
        <v>254</v>
      </c>
      <c r="C13" s="140"/>
      <c r="D13" s="140"/>
      <c r="E13" s="192">
        <v>20000</v>
      </c>
      <c r="F13" s="142" t="s">
        <v>1418</v>
      </c>
      <c r="G13" s="30"/>
    </row>
    <row r="14" spans="1:7" ht="28.5">
      <c r="A14" s="142">
        <v>12</v>
      </c>
      <c r="B14" s="142" t="s">
        <v>258</v>
      </c>
      <c r="C14" s="140"/>
      <c r="D14" s="140"/>
      <c r="E14" s="192">
        <v>4000</v>
      </c>
      <c r="F14" s="142" t="s">
        <v>1418</v>
      </c>
      <c r="G14" s="30"/>
    </row>
    <row r="15" spans="1:7" ht="28.5">
      <c r="A15" s="142">
        <v>13</v>
      </c>
      <c r="B15" s="142" t="s">
        <v>356</v>
      </c>
      <c r="C15" s="140"/>
      <c r="D15" s="140"/>
      <c r="E15" s="192">
        <v>80000</v>
      </c>
      <c r="F15" s="142" t="s">
        <v>1418</v>
      </c>
      <c r="G15" s="30"/>
    </row>
    <row r="16" spans="1:7" ht="28.5">
      <c r="A16" s="142">
        <v>14</v>
      </c>
      <c r="B16" s="142" t="s">
        <v>263</v>
      </c>
      <c r="C16" s="140"/>
      <c r="D16" s="140"/>
      <c r="E16" s="192">
        <v>10000</v>
      </c>
      <c r="F16" s="142" t="s">
        <v>1418</v>
      </c>
      <c r="G16" s="30"/>
    </row>
    <row r="17" spans="1:7" ht="28.5">
      <c r="A17" s="142">
        <v>15</v>
      </c>
      <c r="B17" s="142" t="s">
        <v>360</v>
      </c>
      <c r="C17" s="140"/>
      <c r="D17" s="140"/>
      <c r="E17" s="192">
        <v>20000</v>
      </c>
      <c r="F17" s="142" t="s">
        <v>1418</v>
      </c>
      <c r="G17" s="30"/>
    </row>
    <row r="18" spans="1:7" ht="28.5">
      <c r="A18" s="142">
        <v>16</v>
      </c>
      <c r="B18" s="142" t="s">
        <v>362</v>
      </c>
      <c r="C18" s="140"/>
      <c r="D18" s="140"/>
      <c r="E18" s="192">
        <v>20000</v>
      </c>
      <c r="F18" s="142" t="s">
        <v>1418</v>
      </c>
      <c r="G18" s="30"/>
    </row>
    <row r="19" spans="1:7" ht="28.5">
      <c r="A19" s="142">
        <v>17</v>
      </c>
      <c r="B19" s="142" t="s">
        <v>723</v>
      </c>
      <c r="C19" s="140"/>
      <c r="D19" s="140"/>
      <c r="E19" s="192">
        <v>4000</v>
      </c>
      <c r="F19" s="142" t="s">
        <v>1418</v>
      </c>
      <c r="G19" s="30"/>
    </row>
    <row r="20" spans="1:7" ht="28.5">
      <c r="A20" s="142">
        <v>18</v>
      </c>
      <c r="B20" s="142" t="s">
        <v>268</v>
      </c>
      <c r="C20" s="140"/>
      <c r="D20" s="140"/>
      <c r="E20" s="192">
        <v>80000</v>
      </c>
      <c r="F20" s="142" t="s">
        <v>1418</v>
      </c>
      <c r="G20" s="30"/>
    </row>
    <row r="21" spans="1:7" ht="28.5">
      <c r="A21" s="142">
        <v>19</v>
      </c>
      <c r="B21" s="142" t="s">
        <v>724</v>
      </c>
      <c r="C21" s="140"/>
      <c r="D21" s="140"/>
      <c r="E21" s="192">
        <v>6000</v>
      </c>
      <c r="F21" s="142" t="s">
        <v>1418</v>
      </c>
      <c r="G21" s="30"/>
    </row>
    <row r="22" spans="1:7" ht="28.5">
      <c r="A22" s="142">
        <v>20</v>
      </c>
      <c r="B22" s="142" t="s">
        <v>376</v>
      </c>
      <c r="C22" s="140"/>
      <c r="D22" s="140"/>
      <c r="E22" s="192">
        <v>20000</v>
      </c>
      <c r="F22" s="142" t="s">
        <v>1419</v>
      </c>
      <c r="G22" s="30"/>
    </row>
    <row r="23" spans="1:7" ht="28.5">
      <c r="A23" s="142">
        <v>21</v>
      </c>
      <c r="B23" s="142" t="s">
        <v>377</v>
      </c>
      <c r="C23" s="140"/>
      <c r="D23" s="140"/>
      <c r="E23" s="192">
        <v>20000</v>
      </c>
      <c r="F23" s="142" t="s">
        <v>1419</v>
      </c>
      <c r="G23" s="30"/>
    </row>
    <row r="24" spans="1:7" ht="28.5">
      <c r="A24" s="142">
        <v>22</v>
      </c>
      <c r="B24" s="142" t="s">
        <v>272</v>
      </c>
      <c r="C24" s="140"/>
      <c r="D24" s="140"/>
      <c r="E24" s="192">
        <v>4000</v>
      </c>
      <c r="F24" s="142" t="s">
        <v>1419</v>
      </c>
      <c r="G24" s="30"/>
    </row>
    <row r="25" spans="1:7" ht="28.5">
      <c r="A25" s="142">
        <v>23</v>
      </c>
      <c r="B25" s="142" t="s">
        <v>384</v>
      </c>
      <c r="C25" s="140"/>
      <c r="D25" s="140"/>
      <c r="E25" s="192">
        <v>80000</v>
      </c>
      <c r="F25" s="142" t="s">
        <v>1419</v>
      </c>
      <c r="G25" s="30"/>
    </row>
    <row r="26" spans="1:7" ht="28.5">
      <c r="A26" s="142">
        <v>24</v>
      </c>
      <c r="B26" s="142" t="s">
        <v>278</v>
      </c>
      <c r="C26" s="140"/>
      <c r="D26" s="140"/>
      <c r="E26" s="192">
        <v>20000</v>
      </c>
      <c r="F26" s="142" t="s">
        <v>1419</v>
      </c>
      <c r="G26" s="30"/>
    </row>
    <row r="27" spans="1:7" ht="28.5">
      <c r="A27" s="142">
        <v>25</v>
      </c>
      <c r="B27" s="142" t="s">
        <v>394</v>
      </c>
      <c r="C27" s="140"/>
      <c r="D27" s="140"/>
      <c r="E27" s="192">
        <v>6000</v>
      </c>
      <c r="F27" s="142" t="s">
        <v>1419</v>
      </c>
      <c r="G27" s="30"/>
    </row>
    <row r="28" spans="1:7" ht="28.5">
      <c r="A28" s="142">
        <v>26</v>
      </c>
      <c r="B28" s="142" t="s">
        <v>394</v>
      </c>
      <c r="C28" s="140"/>
      <c r="D28" s="140"/>
      <c r="E28" s="192">
        <v>20000</v>
      </c>
      <c r="F28" s="142" t="s">
        <v>1419</v>
      </c>
      <c r="G28" s="30"/>
    </row>
    <row r="29" spans="1:7" ht="28.5">
      <c r="A29" s="142">
        <v>27</v>
      </c>
      <c r="B29" s="142" t="s">
        <v>401</v>
      </c>
      <c r="C29" s="140"/>
      <c r="D29" s="140"/>
      <c r="E29" s="192">
        <v>40000</v>
      </c>
      <c r="F29" s="142" t="s">
        <v>1419</v>
      </c>
      <c r="G29" s="30"/>
    </row>
    <row r="30" spans="1:7" ht="28.5">
      <c r="A30" s="142">
        <v>28</v>
      </c>
      <c r="B30" s="142" t="s">
        <v>406</v>
      </c>
      <c r="C30" s="140"/>
      <c r="D30" s="140"/>
      <c r="E30" s="192">
        <v>50000</v>
      </c>
      <c r="F30" s="142" t="s">
        <v>1420</v>
      </c>
      <c r="G30" s="30"/>
    </row>
    <row r="31" spans="1:7" ht="28.5">
      <c r="A31" s="142">
        <v>29</v>
      </c>
      <c r="B31" s="142" t="s">
        <v>416</v>
      </c>
      <c r="C31" s="140"/>
      <c r="D31" s="140"/>
      <c r="E31" s="192">
        <v>40000</v>
      </c>
      <c r="F31" s="142" t="s">
        <v>1420</v>
      </c>
      <c r="G31" s="30"/>
    </row>
    <row r="32" spans="1:7" ht="28.5">
      <c r="A32" s="142">
        <v>30</v>
      </c>
      <c r="B32" s="142" t="s">
        <v>725</v>
      </c>
      <c r="C32" s="140"/>
      <c r="D32" s="140"/>
      <c r="E32" s="192">
        <v>40000</v>
      </c>
      <c r="F32" s="142" t="s">
        <v>1420</v>
      </c>
      <c r="G32" s="30"/>
    </row>
    <row r="33" spans="1:7" ht="28.5">
      <c r="A33" s="142">
        <v>31</v>
      </c>
      <c r="B33" s="142" t="s">
        <v>291</v>
      </c>
      <c r="C33" s="140"/>
      <c r="D33" s="140"/>
      <c r="E33" s="192">
        <v>50000</v>
      </c>
      <c r="F33" s="142" t="s">
        <v>1420</v>
      </c>
      <c r="G33" s="30"/>
    </row>
    <row r="34" spans="1:7" ht="28.5">
      <c r="A34" s="142">
        <v>32</v>
      </c>
      <c r="B34" s="142" t="s">
        <v>429</v>
      </c>
      <c r="C34" s="140"/>
      <c r="D34" s="140"/>
      <c r="E34" s="192">
        <v>40000</v>
      </c>
      <c r="F34" s="142" t="s">
        <v>1420</v>
      </c>
      <c r="G34" s="30"/>
    </row>
    <row r="35" spans="1:7" ht="28.5">
      <c r="A35" s="142">
        <v>33</v>
      </c>
      <c r="B35" s="142" t="s">
        <v>436</v>
      </c>
      <c r="C35" s="140"/>
      <c r="D35" s="140"/>
      <c r="E35" s="192">
        <v>40000</v>
      </c>
      <c r="F35" s="142" t="s">
        <v>1420</v>
      </c>
      <c r="G35" s="30"/>
    </row>
    <row r="36" spans="1:7" ht="28.5">
      <c r="A36" s="142">
        <v>34</v>
      </c>
      <c r="B36" s="142" t="s">
        <v>726</v>
      </c>
      <c r="C36" s="140"/>
      <c r="D36" s="140"/>
      <c r="E36" s="192">
        <v>50000</v>
      </c>
      <c r="F36" s="142" t="s">
        <v>1420</v>
      </c>
      <c r="G36" s="30"/>
    </row>
    <row r="37" spans="1:7" ht="28.5">
      <c r="A37" s="142">
        <v>35</v>
      </c>
      <c r="B37" s="142" t="s">
        <v>168</v>
      </c>
      <c r="C37" s="140"/>
      <c r="D37" s="140"/>
      <c r="E37" s="192">
        <v>40000</v>
      </c>
      <c r="F37" s="142" t="s">
        <v>1421</v>
      </c>
      <c r="G37" s="30"/>
    </row>
    <row r="38" spans="1:7" ht="28.5">
      <c r="A38" s="142">
        <v>36</v>
      </c>
      <c r="B38" s="142" t="s">
        <v>446</v>
      </c>
      <c r="C38" s="140"/>
      <c r="D38" s="140"/>
      <c r="E38" s="192">
        <v>40000</v>
      </c>
      <c r="F38" s="142" t="s">
        <v>1421</v>
      </c>
      <c r="G38" s="30"/>
    </row>
    <row r="39" spans="1:7" ht="28.5">
      <c r="A39" s="142">
        <v>37</v>
      </c>
      <c r="B39" s="142" t="s">
        <v>727</v>
      </c>
      <c r="C39" s="140"/>
      <c r="D39" s="140"/>
      <c r="E39" s="192">
        <v>50000</v>
      </c>
      <c r="F39" s="142" t="s">
        <v>1421</v>
      </c>
      <c r="G39" s="30"/>
    </row>
    <row r="40" spans="1:7" ht="28.5">
      <c r="A40" s="142">
        <v>38</v>
      </c>
      <c r="B40" s="142" t="s">
        <v>91</v>
      </c>
      <c r="C40" s="140"/>
      <c r="D40" s="140"/>
      <c r="E40" s="192">
        <v>40000</v>
      </c>
      <c r="F40" s="142" t="s">
        <v>1421</v>
      </c>
      <c r="G40" s="30"/>
    </row>
    <row r="41" spans="1:7" ht="28.5">
      <c r="A41" s="142">
        <v>39</v>
      </c>
      <c r="B41" s="142" t="s">
        <v>457</v>
      </c>
      <c r="C41" s="140"/>
      <c r="D41" s="140"/>
      <c r="E41" s="192">
        <v>40000</v>
      </c>
      <c r="F41" s="142" t="s">
        <v>1421</v>
      </c>
      <c r="G41" s="30"/>
    </row>
    <row r="42" spans="1:7" ht="28.5">
      <c r="A42" s="142">
        <v>40</v>
      </c>
      <c r="B42" s="142" t="s">
        <v>120</v>
      </c>
      <c r="C42" s="140"/>
      <c r="D42" s="140"/>
      <c r="E42" s="192">
        <v>50000</v>
      </c>
      <c r="F42" s="142" t="s">
        <v>1421</v>
      </c>
      <c r="G42" s="30"/>
    </row>
    <row r="43" spans="1:7" ht="28.5">
      <c r="A43" s="142">
        <v>41</v>
      </c>
      <c r="B43" s="142" t="s">
        <v>466</v>
      </c>
      <c r="C43" s="140"/>
      <c r="D43" s="140"/>
      <c r="E43" s="192">
        <v>40000</v>
      </c>
      <c r="F43" s="142" t="s">
        <v>1421</v>
      </c>
      <c r="G43" s="30"/>
    </row>
    <row r="44" spans="1:7" ht="28.5">
      <c r="A44" s="142">
        <v>42</v>
      </c>
      <c r="B44" s="142" t="s">
        <v>314</v>
      </c>
      <c r="C44" s="140"/>
      <c r="D44" s="140"/>
      <c r="E44" s="192">
        <v>40000</v>
      </c>
      <c r="F44" s="142" t="s">
        <v>1422</v>
      </c>
      <c r="G44" s="30"/>
    </row>
    <row r="45" spans="1:7" ht="28.5">
      <c r="A45" s="142">
        <v>43</v>
      </c>
      <c r="B45" s="142" t="s">
        <v>122</v>
      </c>
      <c r="C45" s="140"/>
      <c r="D45" s="140"/>
      <c r="E45" s="192">
        <v>50000</v>
      </c>
      <c r="F45" s="142" t="s">
        <v>1422</v>
      </c>
      <c r="G45" s="30"/>
    </row>
    <row r="46" spans="1:7" ht="28.5">
      <c r="A46" s="142">
        <v>44</v>
      </c>
      <c r="B46" s="142" t="s">
        <v>192</v>
      </c>
      <c r="C46" s="140"/>
      <c r="D46" s="140"/>
      <c r="E46" s="192">
        <v>40000</v>
      </c>
      <c r="F46" s="142" t="s">
        <v>1422</v>
      </c>
      <c r="G46" s="30"/>
    </row>
    <row r="47" spans="1:7" ht="28.5">
      <c r="A47" s="142">
        <v>45</v>
      </c>
      <c r="B47" s="142" t="s">
        <v>18</v>
      </c>
      <c r="C47" s="140"/>
      <c r="D47" s="140"/>
      <c r="E47" s="192">
        <v>40000</v>
      </c>
      <c r="F47" s="142" t="s">
        <v>1422</v>
      </c>
      <c r="G47" s="30"/>
    </row>
    <row r="48" spans="1:7" ht="28.5">
      <c r="A48" s="142">
        <v>46</v>
      </c>
      <c r="B48" s="142" t="s">
        <v>485</v>
      </c>
      <c r="C48" s="140"/>
      <c r="D48" s="140"/>
      <c r="E48" s="192">
        <v>50000</v>
      </c>
      <c r="F48" s="142" t="s">
        <v>1422</v>
      </c>
      <c r="G48" s="30"/>
    </row>
    <row r="49" spans="1:7" ht="28.5">
      <c r="A49" s="142">
        <v>47</v>
      </c>
      <c r="B49" s="142" t="s">
        <v>322</v>
      </c>
      <c r="C49" s="140"/>
      <c r="D49" s="140"/>
      <c r="E49" s="192">
        <v>40000</v>
      </c>
      <c r="F49" s="142" t="s">
        <v>1422</v>
      </c>
      <c r="G49" s="30"/>
    </row>
    <row r="50" spans="1:7" ht="28.5">
      <c r="A50" s="142">
        <v>48</v>
      </c>
      <c r="B50" s="142" t="s">
        <v>51</v>
      </c>
      <c r="C50" s="140"/>
      <c r="D50" s="140"/>
      <c r="E50" s="192">
        <v>40000</v>
      </c>
      <c r="F50" s="142" t="s">
        <v>1423</v>
      </c>
      <c r="G50" s="30"/>
    </row>
    <row r="51" spans="1:7" ht="28.5">
      <c r="A51" s="142">
        <v>49</v>
      </c>
      <c r="B51" s="142" t="s">
        <v>205</v>
      </c>
      <c r="C51" s="140"/>
      <c r="D51" s="140"/>
      <c r="E51" s="192">
        <v>50000</v>
      </c>
      <c r="F51" s="142" t="s">
        <v>1423</v>
      </c>
      <c r="G51" s="30"/>
    </row>
    <row r="52" spans="1:7" ht="28.5">
      <c r="A52" s="142">
        <v>50</v>
      </c>
      <c r="B52" s="142" t="s">
        <v>498</v>
      </c>
      <c r="C52" s="140"/>
      <c r="D52" s="140"/>
      <c r="E52" s="192">
        <v>40000</v>
      </c>
      <c r="F52" s="142" t="s">
        <v>1423</v>
      </c>
      <c r="G52" s="30"/>
    </row>
    <row r="53" spans="1:7" ht="28.5">
      <c r="A53" s="142">
        <v>51</v>
      </c>
      <c r="B53" s="142" t="s">
        <v>324</v>
      </c>
      <c r="C53" s="140"/>
      <c r="D53" s="140"/>
      <c r="E53" s="192">
        <v>40000</v>
      </c>
      <c r="F53" s="142" t="s">
        <v>1423</v>
      </c>
      <c r="G53" s="30"/>
    </row>
    <row r="54" spans="1:7" ht="28.5">
      <c r="A54" s="142">
        <v>52</v>
      </c>
      <c r="B54" s="142" t="s">
        <v>130</v>
      </c>
      <c r="C54" s="140"/>
      <c r="D54" s="140"/>
      <c r="E54" s="192">
        <v>50000</v>
      </c>
      <c r="F54" s="142" t="s">
        <v>1423</v>
      </c>
      <c r="G54" s="30"/>
    </row>
    <row r="55" spans="1:7" ht="28.5">
      <c r="A55" s="142">
        <v>53</v>
      </c>
      <c r="B55" s="142" t="s">
        <v>94</v>
      </c>
      <c r="C55" s="140"/>
      <c r="D55" s="140"/>
      <c r="E55" s="192">
        <v>40000</v>
      </c>
      <c r="F55" s="142" t="s">
        <v>1423</v>
      </c>
      <c r="G55" s="30"/>
    </row>
    <row r="56" spans="1:7" ht="28.5">
      <c r="A56" s="142">
        <v>54</v>
      </c>
      <c r="B56" s="142" t="s">
        <v>15</v>
      </c>
      <c r="C56" s="140"/>
      <c r="D56" s="140"/>
      <c r="E56" s="192">
        <v>40000</v>
      </c>
      <c r="F56" s="142" t="s">
        <v>1424</v>
      </c>
      <c r="G56" s="30"/>
    </row>
    <row r="57" spans="1:7" ht="28.5">
      <c r="A57" s="142">
        <v>55</v>
      </c>
      <c r="B57" s="142" t="s">
        <v>132</v>
      </c>
      <c r="C57" s="140"/>
      <c r="D57" s="140"/>
      <c r="E57" s="192">
        <v>50000</v>
      </c>
      <c r="F57" s="142" t="s">
        <v>1425</v>
      </c>
      <c r="G57" s="30"/>
    </row>
    <row r="58" spans="1:7" ht="28.5">
      <c r="A58" s="142">
        <v>56</v>
      </c>
      <c r="B58" s="142" t="s">
        <v>64</v>
      </c>
      <c r="C58" s="140"/>
      <c r="D58" s="140"/>
      <c r="E58" s="192">
        <v>40000</v>
      </c>
      <c r="F58" s="142" t="s">
        <v>1425</v>
      </c>
      <c r="G58" s="30"/>
    </row>
    <row r="59" spans="1:7" ht="28.5">
      <c r="A59" s="142">
        <v>57</v>
      </c>
      <c r="B59" s="142" t="s">
        <v>728</v>
      </c>
      <c r="C59" s="140"/>
      <c r="D59" s="140"/>
      <c r="E59" s="192">
        <v>20000</v>
      </c>
      <c r="F59" s="142" t="s">
        <v>1426</v>
      </c>
      <c r="G59" s="30"/>
    </row>
    <row r="60" spans="1:7" ht="28.5">
      <c r="A60" s="142">
        <v>58</v>
      </c>
      <c r="B60" s="142" t="s">
        <v>728</v>
      </c>
      <c r="C60" s="140"/>
      <c r="D60" s="140"/>
      <c r="E60" s="192">
        <v>10000</v>
      </c>
      <c r="F60" s="142" t="s">
        <v>1426</v>
      </c>
      <c r="G60" s="30"/>
    </row>
    <row r="61" spans="1:7" ht="28.5">
      <c r="A61" s="142">
        <v>59</v>
      </c>
      <c r="B61" s="142" t="s">
        <v>82</v>
      </c>
      <c r="C61" s="140"/>
      <c r="D61" s="140"/>
      <c r="E61" s="192">
        <v>5000</v>
      </c>
      <c r="F61" s="142" t="s">
        <v>1426</v>
      </c>
      <c r="G61" s="30"/>
    </row>
    <row r="62" spans="1:7" ht="28.5">
      <c r="A62" s="142">
        <v>60</v>
      </c>
      <c r="B62" s="142" t="s">
        <v>544</v>
      </c>
      <c r="C62" s="140"/>
      <c r="D62" s="140"/>
      <c r="E62" s="192">
        <v>5000</v>
      </c>
      <c r="F62" s="142" t="s">
        <v>1427</v>
      </c>
      <c r="G62" s="30"/>
    </row>
    <row r="63" spans="1:7" ht="28.5">
      <c r="A63" s="142">
        <v>61</v>
      </c>
      <c r="B63" s="142" t="s">
        <v>549</v>
      </c>
      <c r="C63" s="140"/>
      <c r="D63" s="140"/>
      <c r="E63" s="192">
        <v>5000</v>
      </c>
      <c r="F63" s="142" t="s">
        <v>1427</v>
      </c>
      <c r="G63" s="30"/>
    </row>
    <row r="64" spans="1:7" ht="28.5">
      <c r="A64" s="142">
        <v>62</v>
      </c>
      <c r="B64" s="142" t="s">
        <v>729</v>
      </c>
      <c r="C64" s="140"/>
      <c r="D64" s="140"/>
      <c r="E64" s="192">
        <v>5000</v>
      </c>
      <c r="F64" s="142" t="s">
        <v>1427</v>
      </c>
      <c r="G64" s="30"/>
    </row>
    <row r="65" spans="1:7" ht="28.5">
      <c r="A65" s="142">
        <v>63</v>
      </c>
      <c r="B65" s="142" t="s">
        <v>347</v>
      </c>
      <c r="C65" s="140"/>
      <c r="D65" s="140"/>
      <c r="E65" s="192">
        <v>1000</v>
      </c>
      <c r="F65" s="142" t="s">
        <v>1428</v>
      </c>
      <c r="G65" s="30"/>
    </row>
    <row r="66" spans="1:7">
      <c r="A66" s="142">
        <v>64</v>
      </c>
      <c r="B66" s="142" t="s">
        <v>1414</v>
      </c>
      <c r="C66" s="140"/>
      <c r="D66" s="140"/>
      <c r="E66" s="192">
        <v>3000</v>
      </c>
      <c r="F66" s="142" t="s">
        <v>1429</v>
      </c>
      <c r="G66" s="140"/>
    </row>
    <row r="67" spans="1:7">
      <c r="A67" s="142">
        <v>65</v>
      </c>
      <c r="B67" s="142" t="s">
        <v>1415</v>
      </c>
      <c r="C67" s="140"/>
      <c r="D67" s="140"/>
      <c r="E67" s="192">
        <v>2000</v>
      </c>
      <c r="F67" s="142" t="s">
        <v>1429</v>
      </c>
      <c r="G67" s="140"/>
    </row>
    <row r="68" spans="1:7">
      <c r="A68" s="142">
        <v>66</v>
      </c>
      <c r="B68" s="142" t="s">
        <v>1416</v>
      </c>
      <c r="C68" s="140"/>
      <c r="D68" s="140"/>
      <c r="E68" s="192">
        <v>2000</v>
      </c>
      <c r="F68" s="142" t="s">
        <v>1429</v>
      </c>
      <c r="G68" s="140"/>
    </row>
    <row r="69" spans="1:7">
      <c r="A69" s="142">
        <v>67</v>
      </c>
      <c r="B69" s="142" t="s">
        <v>1417</v>
      </c>
      <c r="C69" s="140"/>
      <c r="D69" s="140"/>
      <c r="E69" s="192">
        <v>2000</v>
      </c>
      <c r="F69" s="142" t="s">
        <v>1429</v>
      </c>
      <c r="G69" s="140"/>
    </row>
    <row r="70" spans="1:7">
      <c r="A70" s="142">
        <v>68</v>
      </c>
      <c r="B70" s="142" t="s">
        <v>2988</v>
      </c>
      <c r="C70" s="140"/>
      <c r="D70" s="140"/>
      <c r="E70" s="192">
        <v>34000</v>
      </c>
      <c r="F70" s="142" t="s">
        <v>8688</v>
      </c>
      <c r="G70" s="553" t="s">
        <v>8689</v>
      </c>
    </row>
    <row r="71" spans="1:7">
      <c r="A71" s="142">
        <v>69</v>
      </c>
      <c r="B71" s="142" t="s">
        <v>3573</v>
      </c>
      <c r="C71" s="140"/>
      <c r="D71" s="140"/>
      <c r="E71" s="192">
        <v>17000</v>
      </c>
      <c r="F71" s="142" t="s">
        <v>8690</v>
      </c>
      <c r="G71" s="553"/>
    </row>
    <row r="72" spans="1:7">
      <c r="A72" s="142">
        <v>70</v>
      </c>
      <c r="B72" s="142" t="s">
        <v>3894</v>
      </c>
      <c r="C72" s="140"/>
      <c r="D72" s="140"/>
      <c r="E72" s="192">
        <v>17000</v>
      </c>
      <c r="F72" s="142" t="s">
        <v>8608</v>
      </c>
      <c r="G72" s="553"/>
    </row>
    <row r="73" spans="1:7" ht="57">
      <c r="A73" s="142">
        <v>71</v>
      </c>
      <c r="B73" s="142" t="s">
        <v>3884</v>
      </c>
      <c r="C73" s="140"/>
      <c r="D73" s="140"/>
      <c r="E73" s="192">
        <v>122520</v>
      </c>
      <c r="F73" s="142" t="s">
        <v>8691</v>
      </c>
      <c r="G73" s="143" t="s">
        <v>8474</v>
      </c>
    </row>
    <row r="74" spans="1:7" ht="27" customHeight="1">
      <c r="A74" s="582" t="s">
        <v>1938</v>
      </c>
      <c r="B74" s="582"/>
      <c r="C74" s="582"/>
      <c r="D74" s="582"/>
      <c r="E74" s="309">
        <f>SUM(E3:E73)</f>
        <v>2391520</v>
      </c>
      <c r="F74" s="277"/>
      <c r="G74" s="308"/>
    </row>
    <row r="75" spans="1:7" ht="66.75" customHeight="1">
      <c r="A75" s="577" t="s">
        <v>2195</v>
      </c>
      <c r="B75" s="577"/>
      <c r="C75" s="577"/>
      <c r="D75" s="577"/>
      <c r="E75" s="351">
        <f>E73</f>
        <v>122520</v>
      </c>
      <c r="F75" s="59"/>
      <c r="G75" s="566" t="s">
        <v>3893</v>
      </c>
    </row>
    <row r="76" spans="1:7" ht="66.75" customHeight="1">
      <c r="A76" s="577" t="s">
        <v>2196</v>
      </c>
      <c r="B76" s="577"/>
      <c r="C76" s="577"/>
      <c r="D76" s="577"/>
      <c r="E76" s="351">
        <f>E74-E75</f>
        <v>2269000</v>
      </c>
      <c r="F76" s="59"/>
      <c r="G76" s="566"/>
    </row>
  </sheetData>
  <mergeCells count="5">
    <mergeCell ref="G75:G76"/>
    <mergeCell ref="G70:G72"/>
    <mergeCell ref="A74:D74"/>
    <mergeCell ref="A75:D75"/>
    <mergeCell ref="A76:D76"/>
  </mergeCells>
  <phoneticPr fontId="2" type="noConversion"/>
  <printOptions horizontalCentered="1"/>
  <pageMargins left="0.70866141732283472" right="0.70866141732283472" top="0.55118110236220474" bottom="0.55118110236220474" header="0.31496062992125984" footer="0.31496062992125984"/>
  <pageSetup paperSize="9" scale="83" fitToHeight="4" orientation="portrait" r:id="rId1"/>
  <headerFoot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zoomScale="90" zoomScaleNormal="90" workbookViewId="0">
      <selection activeCell="D4" sqref="D4:E35"/>
    </sheetView>
  </sheetViews>
  <sheetFormatPr defaultColWidth="8.875" defaultRowHeight="14.25"/>
  <cols>
    <col min="1" max="1" width="5.5" style="3" customWidth="1"/>
    <col min="2" max="2" width="10.375" style="3" customWidth="1"/>
    <col min="3" max="3" width="11.375" style="3" customWidth="1"/>
    <col min="4" max="4" width="23.5" style="3" customWidth="1"/>
    <col min="5" max="5" width="21.875" style="3" customWidth="1"/>
    <col min="6" max="6" width="12.375" style="3" customWidth="1"/>
    <col min="7" max="7" width="13.5" style="5" customWidth="1"/>
    <col min="8" max="8" width="11" style="3" customWidth="1"/>
    <col min="9" max="9" width="10.625" style="3" customWidth="1"/>
    <col min="10" max="10" width="16.75" style="3" customWidth="1"/>
    <col min="11" max="12" width="14.875" style="3" customWidth="1"/>
    <col min="13" max="13" width="16.5" style="3" customWidth="1"/>
    <col min="14" max="16384" width="8.875" style="3"/>
  </cols>
  <sheetData>
    <row r="1" spans="1:13" s="2" customFormat="1" ht="19.5">
      <c r="A1" s="1" t="s">
        <v>3966</v>
      </c>
      <c r="G1" s="22"/>
      <c r="H1" s="22"/>
      <c r="I1" s="349"/>
      <c r="J1" s="22"/>
      <c r="K1" s="22"/>
      <c r="L1" s="22"/>
      <c r="M1" s="22"/>
    </row>
    <row r="2" spans="1:13">
      <c r="A2" s="547" t="s">
        <v>2203</v>
      </c>
      <c r="B2" s="547" t="s">
        <v>83</v>
      </c>
      <c r="C2" s="547" t="s">
        <v>8692</v>
      </c>
      <c r="D2" s="547" t="s">
        <v>21</v>
      </c>
      <c r="E2" s="547" t="s">
        <v>22</v>
      </c>
      <c r="F2" s="547" t="s">
        <v>2019</v>
      </c>
      <c r="G2" s="548" t="s">
        <v>8693</v>
      </c>
      <c r="H2" s="547" t="s">
        <v>3609</v>
      </c>
      <c r="I2" s="547" t="s">
        <v>41</v>
      </c>
      <c r="J2" s="547" t="s">
        <v>2020</v>
      </c>
      <c r="K2" s="547"/>
      <c r="L2" s="547"/>
      <c r="M2" s="547" t="s">
        <v>3636</v>
      </c>
    </row>
    <row r="3" spans="1:13" ht="28.5">
      <c r="A3" s="547"/>
      <c r="B3" s="547"/>
      <c r="C3" s="547"/>
      <c r="D3" s="547"/>
      <c r="E3" s="547"/>
      <c r="F3" s="547"/>
      <c r="G3" s="548"/>
      <c r="H3" s="547"/>
      <c r="I3" s="547"/>
      <c r="J3" s="147" t="s">
        <v>4003</v>
      </c>
      <c r="K3" s="547" t="s">
        <v>35</v>
      </c>
      <c r="L3" s="547"/>
      <c r="M3" s="547"/>
    </row>
    <row r="4" spans="1:13" ht="57">
      <c r="A4" s="142">
        <v>1</v>
      </c>
      <c r="B4" s="142" t="s">
        <v>797</v>
      </c>
      <c r="C4" s="192">
        <v>500000</v>
      </c>
      <c r="D4" s="30"/>
      <c r="E4" s="30"/>
      <c r="F4" s="142" t="s">
        <v>1052</v>
      </c>
      <c r="G4" s="185">
        <v>500000</v>
      </c>
      <c r="H4" s="146">
        <f>10000/500000</f>
        <v>0.02</v>
      </c>
      <c r="I4" s="174" t="s">
        <v>1072</v>
      </c>
      <c r="J4" s="142" t="s">
        <v>1071</v>
      </c>
      <c r="K4" s="142"/>
      <c r="L4" s="142"/>
      <c r="M4" s="360"/>
    </row>
    <row r="5" spans="1:13" ht="42.75">
      <c r="A5" s="142">
        <v>2</v>
      </c>
      <c r="B5" s="142" t="s">
        <v>674</v>
      </c>
      <c r="C5" s="192">
        <v>376000</v>
      </c>
      <c r="D5" s="30"/>
      <c r="E5" s="30"/>
      <c r="F5" s="142" t="s">
        <v>1053</v>
      </c>
      <c r="G5" s="185"/>
      <c r="H5" s="142" t="s">
        <v>3631</v>
      </c>
      <c r="I5" s="142"/>
      <c r="J5" s="142"/>
      <c r="K5" s="142"/>
      <c r="L5" s="142"/>
      <c r="M5" s="360"/>
    </row>
    <row r="6" spans="1:13" ht="42.75">
      <c r="A6" s="142">
        <v>3</v>
      </c>
      <c r="B6" s="142" t="s">
        <v>655</v>
      </c>
      <c r="C6" s="192">
        <v>200000</v>
      </c>
      <c r="D6" s="30"/>
      <c r="E6" s="30"/>
      <c r="F6" s="142" t="s">
        <v>1054</v>
      </c>
      <c r="G6" s="185"/>
      <c r="H6" s="142" t="s">
        <v>3631</v>
      </c>
      <c r="I6" s="142"/>
      <c r="J6" s="142"/>
      <c r="K6" s="142"/>
      <c r="L6" s="142"/>
      <c r="M6" s="360"/>
    </row>
    <row r="7" spans="1:13" ht="28.5">
      <c r="A7" s="142">
        <v>4</v>
      </c>
      <c r="B7" s="142" t="s">
        <v>655</v>
      </c>
      <c r="C7" s="192">
        <v>100000</v>
      </c>
      <c r="D7" s="143"/>
      <c r="E7" s="30"/>
      <c r="F7" s="142" t="s">
        <v>1055</v>
      </c>
      <c r="G7" s="185"/>
      <c r="H7" s="142" t="s">
        <v>3631</v>
      </c>
      <c r="I7" s="142"/>
      <c r="J7" s="142"/>
      <c r="K7" s="142"/>
      <c r="L7" s="142"/>
      <c r="M7" s="360"/>
    </row>
    <row r="8" spans="1:13" ht="28.5">
      <c r="A8" s="142">
        <v>5</v>
      </c>
      <c r="B8" s="142" t="s">
        <v>721</v>
      </c>
      <c r="C8" s="192">
        <v>188000</v>
      </c>
      <c r="D8" s="143"/>
      <c r="E8" s="30"/>
      <c r="F8" s="142" t="s">
        <v>1056</v>
      </c>
      <c r="G8" s="185"/>
      <c r="H8" s="142" t="s">
        <v>3631</v>
      </c>
      <c r="I8" s="142"/>
      <c r="J8" s="142"/>
      <c r="K8" s="142"/>
      <c r="L8" s="142"/>
      <c r="M8" s="360"/>
    </row>
    <row r="9" spans="1:13" ht="28.5">
      <c r="A9" s="142">
        <v>6</v>
      </c>
      <c r="B9" s="142" t="s">
        <v>678</v>
      </c>
      <c r="C9" s="192">
        <v>186000</v>
      </c>
      <c r="D9" s="143"/>
      <c r="E9" s="30"/>
      <c r="F9" s="142" t="s">
        <v>1057</v>
      </c>
      <c r="G9" s="185"/>
      <c r="H9" s="142" t="s">
        <v>3631</v>
      </c>
      <c r="I9" s="142"/>
      <c r="J9" s="142"/>
      <c r="K9" s="142"/>
      <c r="L9" s="142"/>
      <c r="M9" s="360"/>
    </row>
    <row r="10" spans="1:13" ht="28.5">
      <c r="A10" s="142">
        <v>7</v>
      </c>
      <c r="B10" s="142" t="s">
        <v>657</v>
      </c>
      <c r="C10" s="192">
        <v>92000</v>
      </c>
      <c r="D10" s="143"/>
      <c r="E10" s="30"/>
      <c r="F10" s="142" t="s">
        <v>1059</v>
      </c>
      <c r="G10" s="185"/>
      <c r="H10" s="142" t="s">
        <v>3631</v>
      </c>
      <c r="I10" s="142"/>
      <c r="J10" s="142"/>
      <c r="K10" s="142"/>
      <c r="L10" s="142"/>
      <c r="M10" s="360"/>
    </row>
    <row r="11" spans="1:13" ht="28.5">
      <c r="A11" s="142">
        <v>8</v>
      </c>
      <c r="B11" s="142" t="s">
        <v>659</v>
      </c>
      <c r="C11" s="192">
        <v>95000</v>
      </c>
      <c r="D11" s="143"/>
      <c r="E11" s="30"/>
      <c r="F11" s="142" t="s">
        <v>1060</v>
      </c>
      <c r="G11" s="185"/>
      <c r="H11" s="142" t="s">
        <v>3631</v>
      </c>
      <c r="I11" s="142"/>
      <c r="J11" s="142"/>
      <c r="K11" s="142"/>
      <c r="L11" s="142"/>
      <c r="M11" s="360"/>
    </row>
    <row r="12" spans="1:13" ht="28.5">
      <c r="A12" s="142">
        <v>9</v>
      </c>
      <c r="B12" s="142" t="s">
        <v>680</v>
      </c>
      <c r="C12" s="192">
        <v>90000</v>
      </c>
      <c r="D12" s="143"/>
      <c r="E12" s="30"/>
      <c r="F12" s="142" t="s">
        <v>1061</v>
      </c>
      <c r="G12" s="185"/>
      <c r="H12" s="142" t="s">
        <v>3631</v>
      </c>
      <c r="I12" s="142"/>
      <c r="J12" s="142"/>
      <c r="K12" s="142"/>
      <c r="L12" s="142"/>
      <c r="M12" s="360"/>
    </row>
    <row r="13" spans="1:13" ht="57">
      <c r="A13" s="142">
        <v>10</v>
      </c>
      <c r="B13" s="230" t="s">
        <v>682</v>
      </c>
      <c r="C13" s="204">
        <v>2000000</v>
      </c>
      <c r="D13" s="31"/>
      <c r="E13" s="30"/>
      <c r="F13" s="142" t="s">
        <v>1050</v>
      </c>
      <c r="G13" s="185">
        <v>2000000</v>
      </c>
      <c r="H13" s="146">
        <f>40000/2000000</f>
        <v>0.02</v>
      </c>
      <c r="I13" s="174" t="s">
        <v>1073</v>
      </c>
      <c r="J13" s="142" t="s">
        <v>2186</v>
      </c>
      <c r="K13" s="142"/>
      <c r="L13" s="142"/>
      <c r="M13" s="360"/>
    </row>
    <row r="14" spans="1:13" ht="42.75">
      <c r="A14" s="142">
        <v>11</v>
      </c>
      <c r="B14" s="142" t="s">
        <v>662</v>
      </c>
      <c r="C14" s="192">
        <v>190000</v>
      </c>
      <c r="D14" s="30"/>
      <c r="E14" s="30"/>
      <c r="F14" s="142" t="s">
        <v>1062</v>
      </c>
      <c r="G14" s="185"/>
      <c r="H14" s="142" t="s">
        <v>3631</v>
      </c>
      <c r="I14" s="142"/>
      <c r="J14" s="142"/>
      <c r="K14" s="142"/>
      <c r="L14" s="142"/>
      <c r="M14" s="360"/>
    </row>
    <row r="15" spans="1:13" ht="28.5">
      <c r="A15" s="142">
        <v>12</v>
      </c>
      <c r="B15" s="142" t="s">
        <v>663</v>
      </c>
      <c r="C15" s="192">
        <v>94000</v>
      </c>
      <c r="D15" s="143"/>
      <c r="E15" s="30"/>
      <c r="F15" s="142" t="s">
        <v>1063</v>
      </c>
      <c r="G15" s="185"/>
      <c r="H15" s="142" t="s">
        <v>3631</v>
      </c>
      <c r="I15" s="142"/>
      <c r="J15" s="142"/>
      <c r="K15" s="142"/>
      <c r="L15" s="142"/>
      <c r="M15" s="360"/>
    </row>
    <row r="16" spans="1:13">
      <c r="A16" s="142">
        <v>13</v>
      </c>
      <c r="B16" s="142" t="s">
        <v>798</v>
      </c>
      <c r="C16" s="192">
        <v>192000</v>
      </c>
      <c r="D16" s="143"/>
      <c r="E16" s="30"/>
      <c r="F16" s="142" t="s">
        <v>1030</v>
      </c>
      <c r="G16" s="185"/>
      <c r="H16" s="142" t="s">
        <v>3631</v>
      </c>
      <c r="I16" s="142"/>
      <c r="J16" s="142"/>
      <c r="K16" s="142"/>
      <c r="L16" s="142"/>
      <c r="M16" s="360"/>
    </row>
    <row r="17" spans="1:13">
      <c r="A17" s="142">
        <v>14</v>
      </c>
      <c r="B17" s="142" t="s">
        <v>695</v>
      </c>
      <c r="C17" s="192">
        <v>96000</v>
      </c>
      <c r="D17" s="30"/>
      <c r="E17" s="30"/>
      <c r="F17" s="142" t="s">
        <v>1092</v>
      </c>
      <c r="G17" s="185"/>
      <c r="H17" s="142" t="s">
        <v>3631</v>
      </c>
      <c r="I17" s="142"/>
      <c r="J17" s="142"/>
      <c r="K17" s="142"/>
      <c r="L17" s="142"/>
      <c r="M17" s="360"/>
    </row>
    <row r="18" spans="1:13" ht="57">
      <c r="A18" s="142">
        <v>15</v>
      </c>
      <c r="B18" s="142" t="s">
        <v>670</v>
      </c>
      <c r="C18" s="192">
        <v>170000</v>
      </c>
      <c r="D18" s="30"/>
      <c r="E18" s="30"/>
      <c r="F18" s="142" t="s">
        <v>1093</v>
      </c>
      <c r="G18" s="185">
        <v>200000</v>
      </c>
      <c r="H18" s="142" t="s">
        <v>3631</v>
      </c>
      <c r="I18" s="142"/>
      <c r="J18" s="142" t="s">
        <v>1064</v>
      </c>
      <c r="K18" s="142"/>
      <c r="L18" s="142"/>
      <c r="M18" s="140" t="s">
        <v>3638</v>
      </c>
    </row>
    <row r="19" spans="1:13">
      <c r="A19" s="142">
        <v>16</v>
      </c>
      <c r="B19" s="230" t="s">
        <v>706</v>
      </c>
      <c r="C19" s="204">
        <v>285000</v>
      </c>
      <c r="D19" s="30"/>
      <c r="E19" s="143"/>
      <c r="F19" s="142" t="s">
        <v>1032</v>
      </c>
      <c r="G19" s="185"/>
      <c r="H19" s="142" t="s">
        <v>3631</v>
      </c>
      <c r="I19" s="142"/>
      <c r="J19" s="142"/>
      <c r="K19" s="142"/>
      <c r="L19" s="142"/>
      <c r="M19" s="360"/>
    </row>
    <row r="20" spans="1:13">
      <c r="A20" s="142">
        <v>17</v>
      </c>
      <c r="B20" s="230" t="s">
        <v>799</v>
      </c>
      <c r="C20" s="204">
        <v>92000</v>
      </c>
      <c r="D20" s="30"/>
      <c r="E20" s="143"/>
      <c r="F20" s="142" t="s">
        <v>1032</v>
      </c>
      <c r="G20" s="185"/>
      <c r="H20" s="142" t="s">
        <v>3631</v>
      </c>
      <c r="I20" s="142"/>
      <c r="J20" s="142"/>
      <c r="K20" s="142"/>
      <c r="L20" s="142"/>
      <c r="M20" s="360"/>
    </row>
    <row r="21" spans="1:13">
      <c r="A21" s="142">
        <v>18</v>
      </c>
      <c r="B21" s="230" t="s">
        <v>1065</v>
      </c>
      <c r="C21" s="204">
        <v>95000</v>
      </c>
      <c r="D21" s="30"/>
      <c r="E21" s="143"/>
      <c r="F21" s="142" t="s">
        <v>1033</v>
      </c>
      <c r="G21" s="549">
        <v>200000</v>
      </c>
      <c r="H21" s="593">
        <f>10000/200000</f>
        <v>0.05</v>
      </c>
      <c r="I21" s="592" t="s">
        <v>3614</v>
      </c>
      <c r="J21" s="556" t="s">
        <v>1066</v>
      </c>
      <c r="K21" s="556"/>
      <c r="L21" s="556"/>
      <c r="M21" s="591"/>
    </row>
    <row r="22" spans="1:13">
      <c r="A22" s="142">
        <v>19</v>
      </c>
      <c r="B22" s="230" t="s">
        <v>253</v>
      </c>
      <c r="C22" s="204">
        <v>95000</v>
      </c>
      <c r="D22" s="30"/>
      <c r="E22" s="143"/>
      <c r="F22" s="142" t="s">
        <v>1033</v>
      </c>
      <c r="G22" s="549"/>
      <c r="H22" s="593"/>
      <c r="I22" s="593"/>
      <c r="J22" s="556"/>
      <c r="K22" s="556"/>
      <c r="L22" s="556"/>
      <c r="M22" s="591"/>
    </row>
    <row r="23" spans="1:13" ht="28.5">
      <c r="A23" s="142">
        <v>20</v>
      </c>
      <c r="B23" s="230" t="s">
        <v>257</v>
      </c>
      <c r="C23" s="204">
        <v>95000</v>
      </c>
      <c r="D23" s="30"/>
      <c r="E23" s="143"/>
      <c r="F23" s="142" t="s">
        <v>1034</v>
      </c>
      <c r="G23" s="185">
        <v>100000</v>
      </c>
      <c r="H23" s="146">
        <f>5000/100000</f>
        <v>0.05</v>
      </c>
      <c r="I23" s="174" t="s">
        <v>3627</v>
      </c>
      <c r="J23" s="142" t="s">
        <v>1067</v>
      </c>
      <c r="K23" s="142"/>
      <c r="L23" s="142"/>
      <c r="M23" s="360"/>
    </row>
    <row r="24" spans="1:13" ht="28.5">
      <c r="A24" s="142">
        <v>21</v>
      </c>
      <c r="B24" s="230" t="s">
        <v>366</v>
      </c>
      <c r="C24" s="204">
        <v>194000</v>
      </c>
      <c r="D24" s="30"/>
      <c r="E24" s="143"/>
      <c r="F24" s="142" t="s">
        <v>1037</v>
      </c>
      <c r="G24" s="185">
        <v>200000</v>
      </c>
      <c r="H24" s="146">
        <f>6000/200000</f>
        <v>0.03</v>
      </c>
      <c r="I24" s="174" t="s">
        <v>3628</v>
      </c>
      <c r="J24" s="142" t="s">
        <v>1068</v>
      </c>
      <c r="K24" s="142"/>
      <c r="L24" s="142"/>
      <c r="M24" s="360"/>
    </row>
    <row r="25" spans="1:13">
      <c r="A25" s="142">
        <v>22</v>
      </c>
      <c r="B25" s="230" t="s">
        <v>724</v>
      </c>
      <c r="C25" s="204">
        <v>97000</v>
      </c>
      <c r="D25" s="30"/>
      <c r="E25" s="143"/>
      <c r="F25" s="142" t="s">
        <v>1038</v>
      </c>
      <c r="G25" s="185"/>
      <c r="H25" s="142" t="s">
        <v>3631</v>
      </c>
      <c r="I25" s="142"/>
      <c r="J25" s="142"/>
      <c r="K25" s="142"/>
      <c r="L25" s="142"/>
      <c r="M25" s="360"/>
    </row>
    <row r="26" spans="1:13">
      <c r="A26" s="142">
        <v>23</v>
      </c>
      <c r="B26" s="230" t="s">
        <v>377</v>
      </c>
      <c r="C26" s="204">
        <v>97000</v>
      </c>
      <c r="D26" s="30"/>
      <c r="E26" s="143"/>
      <c r="F26" s="142" t="s">
        <v>1038</v>
      </c>
      <c r="G26" s="185"/>
      <c r="H26" s="142" t="s">
        <v>3631</v>
      </c>
      <c r="I26" s="142"/>
      <c r="J26" s="142"/>
      <c r="K26" s="142"/>
      <c r="L26" s="142"/>
      <c r="M26" s="360"/>
    </row>
    <row r="27" spans="1:13" ht="28.5">
      <c r="A27" s="142">
        <v>24</v>
      </c>
      <c r="B27" s="230" t="s">
        <v>386</v>
      </c>
      <c r="C27" s="204">
        <v>97000</v>
      </c>
      <c r="D27" s="30"/>
      <c r="E27" s="143"/>
      <c r="F27" s="142" t="s">
        <v>1040</v>
      </c>
      <c r="G27" s="185">
        <v>100000</v>
      </c>
      <c r="H27" s="146">
        <f>3000/100000</f>
        <v>0.03</v>
      </c>
      <c r="I27" s="174" t="s">
        <v>3629</v>
      </c>
      <c r="J27" s="142" t="s">
        <v>1069</v>
      </c>
      <c r="K27" s="142"/>
      <c r="L27" s="142"/>
      <c r="M27" s="360"/>
    </row>
    <row r="28" spans="1:13">
      <c r="A28" s="142">
        <v>25</v>
      </c>
      <c r="B28" s="230" t="s">
        <v>800</v>
      </c>
      <c r="C28" s="204">
        <v>98000</v>
      </c>
      <c r="D28" s="30"/>
      <c r="E28" s="143"/>
      <c r="F28" s="142" t="s">
        <v>1042</v>
      </c>
      <c r="G28" s="185"/>
      <c r="H28" s="142" t="s">
        <v>3631</v>
      </c>
      <c r="I28" s="142"/>
      <c r="J28" s="142"/>
      <c r="K28" s="142"/>
      <c r="L28" s="142"/>
      <c r="M28" s="360"/>
    </row>
    <row r="29" spans="1:13" ht="28.5">
      <c r="A29" s="142">
        <v>26</v>
      </c>
      <c r="B29" s="230" t="s">
        <v>422</v>
      </c>
      <c r="C29" s="204">
        <v>1470000</v>
      </c>
      <c r="D29" s="32"/>
      <c r="E29" s="143"/>
      <c r="F29" s="142" t="s">
        <v>1051</v>
      </c>
      <c r="G29" s="185"/>
      <c r="H29" s="142" t="s">
        <v>3631</v>
      </c>
      <c r="I29" s="142"/>
      <c r="J29" s="142"/>
      <c r="K29" s="142"/>
      <c r="L29" s="142"/>
      <c r="M29" s="360"/>
    </row>
    <row r="30" spans="1:13">
      <c r="A30" s="142">
        <v>27</v>
      </c>
      <c r="B30" s="230" t="s">
        <v>291</v>
      </c>
      <c r="C30" s="204">
        <v>980000</v>
      </c>
      <c r="D30" s="30"/>
      <c r="E30" s="143"/>
      <c r="F30" s="142" t="s">
        <v>1044</v>
      </c>
      <c r="G30" s="185"/>
      <c r="H30" s="142" t="s">
        <v>3631</v>
      </c>
      <c r="I30" s="142"/>
      <c r="J30" s="142"/>
      <c r="K30" s="142"/>
      <c r="L30" s="142"/>
      <c r="M30" s="360"/>
    </row>
    <row r="31" spans="1:13" ht="28.5">
      <c r="A31" s="142">
        <v>28</v>
      </c>
      <c r="B31" s="230" t="s">
        <v>425</v>
      </c>
      <c r="C31" s="204">
        <v>294000</v>
      </c>
      <c r="D31" s="30"/>
      <c r="E31" s="143"/>
      <c r="F31" s="142" t="s">
        <v>1044</v>
      </c>
      <c r="G31" s="185">
        <v>300000</v>
      </c>
      <c r="H31" s="146">
        <f>6000/300000</f>
        <v>0.02</v>
      </c>
      <c r="I31" s="174" t="s">
        <v>3630</v>
      </c>
      <c r="J31" s="142" t="s">
        <v>8694</v>
      </c>
      <c r="K31" s="142"/>
      <c r="L31" s="142"/>
      <c r="M31" s="360"/>
    </row>
    <row r="32" spans="1:13">
      <c r="A32" s="142">
        <v>29</v>
      </c>
      <c r="B32" s="230" t="s">
        <v>430</v>
      </c>
      <c r="C32" s="204">
        <v>98000</v>
      </c>
      <c r="D32" s="30"/>
      <c r="E32" s="143"/>
      <c r="F32" s="142" t="s">
        <v>1045</v>
      </c>
      <c r="G32" s="185"/>
      <c r="H32" s="142" t="s">
        <v>3631</v>
      </c>
      <c r="I32" s="142"/>
      <c r="J32" s="142"/>
      <c r="K32" s="142"/>
      <c r="L32" s="142"/>
      <c r="M32" s="360"/>
    </row>
    <row r="33" spans="1:13">
      <c r="A33" s="142">
        <v>30</v>
      </c>
      <c r="B33" s="230" t="s">
        <v>298</v>
      </c>
      <c r="C33" s="204">
        <v>98000</v>
      </c>
      <c r="D33" s="30"/>
      <c r="E33" s="143"/>
      <c r="F33" s="142" t="s">
        <v>1046</v>
      </c>
      <c r="G33" s="185"/>
      <c r="H33" s="142" t="s">
        <v>3631</v>
      </c>
      <c r="I33" s="142"/>
      <c r="J33" s="142"/>
      <c r="K33" s="142"/>
      <c r="L33" s="142"/>
      <c r="M33" s="360"/>
    </row>
    <row r="34" spans="1:13">
      <c r="A34" s="142">
        <v>31</v>
      </c>
      <c r="B34" s="230" t="s">
        <v>168</v>
      </c>
      <c r="C34" s="204">
        <v>294000</v>
      </c>
      <c r="D34" s="30"/>
      <c r="E34" s="143"/>
      <c r="F34" s="142" t="s">
        <v>1047</v>
      </c>
      <c r="G34" s="185"/>
      <c r="H34" s="142" t="s">
        <v>3631</v>
      </c>
      <c r="I34" s="142"/>
      <c r="J34" s="142"/>
      <c r="K34" s="142"/>
      <c r="L34" s="142"/>
      <c r="M34" s="360"/>
    </row>
    <row r="35" spans="1:13" ht="28.5">
      <c r="A35" s="142">
        <v>32</v>
      </c>
      <c r="B35" s="230" t="s">
        <v>52</v>
      </c>
      <c r="C35" s="204">
        <v>294000</v>
      </c>
      <c r="D35" s="30"/>
      <c r="E35" s="143"/>
      <c r="F35" s="142" t="s">
        <v>1049</v>
      </c>
      <c r="G35" s="185">
        <v>300000</v>
      </c>
      <c r="H35" s="146">
        <f>6000/300000</f>
        <v>0.02</v>
      </c>
      <c r="I35" s="174" t="s">
        <v>3630</v>
      </c>
      <c r="J35" s="142" t="s">
        <v>1070</v>
      </c>
      <c r="K35" s="142"/>
      <c r="L35" s="142"/>
      <c r="M35" s="360"/>
    </row>
    <row r="36" spans="1:13" ht="26.25" customHeight="1">
      <c r="A36" s="576" t="s">
        <v>2025</v>
      </c>
      <c r="B36" s="576"/>
      <c r="C36" s="309">
        <f>SUM(C4:C35)</f>
        <v>9342000</v>
      </c>
      <c r="D36" s="308"/>
      <c r="E36" s="308"/>
      <c r="F36" s="308"/>
      <c r="G36" s="308"/>
      <c r="H36" s="308"/>
      <c r="I36" s="308"/>
      <c r="J36" s="308"/>
      <c r="K36" s="55"/>
      <c r="L36" s="55"/>
      <c r="M36" s="309"/>
    </row>
    <row r="37" spans="1:13" ht="106.5" customHeight="1">
      <c r="A37" s="573" t="s">
        <v>9057</v>
      </c>
      <c r="B37" s="573"/>
      <c r="C37" s="573"/>
      <c r="D37" s="573"/>
      <c r="E37" s="573"/>
      <c r="F37" s="573"/>
      <c r="G37" s="573"/>
      <c r="H37" s="573"/>
      <c r="I37" s="573"/>
      <c r="J37" s="573"/>
      <c r="K37" s="573"/>
      <c r="L37" s="573"/>
      <c r="M37" s="573"/>
    </row>
    <row r="38" spans="1:13" ht="106.5" customHeight="1">
      <c r="A38" s="112"/>
      <c r="B38" s="112"/>
      <c r="C38" s="112"/>
      <c r="D38" s="112"/>
      <c r="E38" s="112"/>
      <c r="F38" s="112"/>
      <c r="G38" s="190"/>
      <c r="H38" s="112"/>
      <c r="I38" s="112"/>
      <c r="J38" s="112"/>
      <c r="K38" s="112"/>
      <c r="L38" s="112"/>
      <c r="M38" s="112"/>
    </row>
    <row r="39" spans="1:13" ht="106.5" customHeight="1"/>
    <row r="40" spans="1:13" ht="106.5" customHeight="1"/>
  </sheetData>
  <mergeCells count="21">
    <mergeCell ref="A37:M37"/>
    <mergeCell ref="A36:B36"/>
    <mergeCell ref="H21:H22"/>
    <mergeCell ref="A2:A3"/>
    <mergeCell ref="B2:B3"/>
    <mergeCell ref="C2:C3"/>
    <mergeCell ref="D2:D3"/>
    <mergeCell ref="E2:E3"/>
    <mergeCell ref="K21:K22"/>
    <mergeCell ref="L21:L22"/>
    <mergeCell ref="M2:M3"/>
    <mergeCell ref="M21:M22"/>
    <mergeCell ref="I21:I22"/>
    <mergeCell ref="G21:G22"/>
    <mergeCell ref="J21:J22"/>
    <mergeCell ref="F2:F3"/>
    <mergeCell ref="G2:G3"/>
    <mergeCell ref="H2:H3"/>
    <mergeCell ref="I2:I3"/>
    <mergeCell ref="J2:L2"/>
    <mergeCell ref="K3:L3"/>
  </mergeCells>
  <phoneticPr fontId="2" type="noConversion"/>
  <printOptions horizontalCentered="1"/>
  <pageMargins left="0.62992125984251968" right="0.51181102362204722" top="0.51181102362204722" bottom="0.55118110236220474" header="0.31496062992125984" footer="0.31496062992125984"/>
  <pageSetup paperSize="9" scale="73" fitToHeight="0" orientation="landscape" r:id="rId1"/>
  <headerFooter>
    <oddFooter>&amp;C&amp;P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1"/>
  <sheetViews>
    <sheetView zoomScale="90" zoomScaleNormal="90" workbookViewId="0">
      <selection activeCell="C3" sqref="C3:D227"/>
    </sheetView>
  </sheetViews>
  <sheetFormatPr defaultColWidth="8.875" defaultRowHeight="14.25"/>
  <cols>
    <col min="1" max="1" width="6.375" style="3" customWidth="1"/>
    <col min="2" max="2" width="12.75" style="3" customWidth="1"/>
    <col min="3" max="4" width="20.625" style="3" customWidth="1"/>
    <col min="5" max="5" width="11.5" style="3" customWidth="1"/>
    <col min="6" max="6" width="10.875" style="3" customWidth="1"/>
    <col min="7" max="7" width="26.875" style="3" customWidth="1"/>
    <col min="8" max="16384" width="8.875" style="3"/>
  </cols>
  <sheetData>
    <row r="1" spans="1:7" s="2" customFormat="1" ht="19.5">
      <c r="A1" s="1" t="s">
        <v>3986</v>
      </c>
    </row>
    <row r="2" spans="1:7">
      <c r="A2" s="147" t="s">
        <v>0</v>
      </c>
      <c r="B2" s="147" t="s">
        <v>83</v>
      </c>
      <c r="C2" s="147" t="s">
        <v>21</v>
      </c>
      <c r="D2" s="147" t="s">
        <v>22</v>
      </c>
      <c r="E2" s="147" t="s">
        <v>84</v>
      </c>
      <c r="F2" s="147" t="s">
        <v>2</v>
      </c>
      <c r="G2" s="147" t="s">
        <v>1953</v>
      </c>
    </row>
    <row r="3" spans="1:7" ht="28.5">
      <c r="A3" s="142">
        <v>1</v>
      </c>
      <c r="B3" s="142" t="s">
        <v>676</v>
      </c>
      <c r="C3" s="30"/>
      <c r="D3" s="30"/>
      <c r="E3" s="192">
        <v>103000</v>
      </c>
      <c r="F3" s="142" t="s">
        <v>1074</v>
      </c>
      <c r="G3" s="140" t="s">
        <v>3632</v>
      </c>
    </row>
    <row r="4" spans="1:7">
      <c r="A4" s="142">
        <v>2</v>
      </c>
      <c r="B4" s="142" t="s">
        <v>677</v>
      </c>
      <c r="C4" s="30"/>
      <c r="D4" s="30"/>
      <c r="E4" s="192">
        <v>6000</v>
      </c>
      <c r="F4" s="142" t="s">
        <v>1074</v>
      </c>
      <c r="G4" s="142"/>
    </row>
    <row r="5" spans="1:7">
      <c r="A5" s="142">
        <v>3</v>
      </c>
      <c r="B5" s="142" t="s">
        <v>678</v>
      </c>
      <c r="C5" s="30"/>
      <c r="D5" s="30"/>
      <c r="E5" s="192">
        <v>6000</v>
      </c>
      <c r="F5" s="142" t="s">
        <v>1075</v>
      </c>
      <c r="G5" s="142"/>
    </row>
    <row r="6" spans="1:7">
      <c r="A6" s="142">
        <v>4</v>
      </c>
      <c r="B6" s="142" t="s">
        <v>801</v>
      </c>
      <c r="C6" s="30"/>
      <c r="D6" s="30"/>
      <c r="E6" s="192">
        <v>20000</v>
      </c>
      <c r="F6" s="142" t="s">
        <v>1075</v>
      </c>
      <c r="G6" s="142"/>
    </row>
    <row r="7" spans="1:7">
      <c r="A7" s="142">
        <v>5</v>
      </c>
      <c r="B7" s="230" t="s">
        <v>801</v>
      </c>
      <c r="C7" s="30"/>
      <c r="D7" s="30"/>
      <c r="E7" s="204">
        <v>6000</v>
      </c>
      <c r="F7" s="142" t="s">
        <v>1075</v>
      </c>
      <c r="G7" s="142"/>
    </row>
    <row r="8" spans="1:7">
      <c r="A8" s="142">
        <v>6</v>
      </c>
      <c r="B8" s="142" t="s">
        <v>660</v>
      </c>
      <c r="C8" s="30"/>
      <c r="D8" s="30"/>
      <c r="E8" s="192">
        <v>10000</v>
      </c>
      <c r="F8" s="142" t="s">
        <v>1075</v>
      </c>
      <c r="G8" s="142"/>
    </row>
    <row r="9" spans="1:7">
      <c r="A9" s="142">
        <v>7</v>
      </c>
      <c r="B9" s="142" t="s">
        <v>802</v>
      </c>
      <c r="C9" s="30"/>
      <c r="D9" s="30"/>
      <c r="E9" s="192">
        <v>10000</v>
      </c>
      <c r="F9" s="142" t="s">
        <v>1075</v>
      </c>
      <c r="G9" s="142"/>
    </row>
    <row r="10" spans="1:7">
      <c r="A10" s="142">
        <v>8</v>
      </c>
      <c r="B10" s="142" t="s">
        <v>803</v>
      </c>
      <c r="C10" s="30"/>
      <c r="D10" s="30"/>
      <c r="E10" s="192">
        <v>6000</v>
      </c>
      <c r="F10" s="142" t="s">
        <v>1075</v>
      </c>
      <c r="G10" s="142"/>
    </row>
    <row r="11" spans="1:7">
      <c r="A11" s="142">
        <v>9</v>
      </c>
      <c r="B11" s="142" t="s">
        <v>680</v>
      </c>
      <c r="C11" s="30"/>
      <c r="D11" s="30"/>
      <c r="E11" s="192">
        <v>5000</v>
      </c>
      <c r="F11" s="142" t="s">
        <v>1075</v>
      </c>
      <c r="G11" s="142"/>
    </row>
    <row r="12" spans="1:7">
      <c r="A12" s="142">
        <v>10</v>
      </c>
      <c r="B12" s="142" t="s">
        <v>680</v>
      </c>
      <c r="C12" s="30"/>
      <c r="D12" s="30"/>
      <c r="E12" s="192">
        <v>10000</v>
      </c>
      <c r="F12" s="142" t="s">
        <v>1075</v>
      </c>
      <c r="G12" s="142"/>
    </row>
    <row r="13" spans="1:7">
      <c r="A13" s="142">
        <v>11</v>
      </c>
      <c r="B13" s="142" t="s">
        <v>804</v>
      </c>
      <c r="C13" s="30"/>
      <c r="D13" s="30"/>
      <c r="E13" s="192">
        <v>20000</v>
      </c>
      <c r="F13" s="142" t="s">
        <v>1076</v>
      </c>
      <c r="G13" s="142"/>
    </row>
    <row r="14" spans="1:7">
      <c r="A14" s="142">
        <v>12</v>
      </c>
      <c r="B14" s="142" t="s">
        <v>661</v>
      </c>
      <c r="C14" s="30"/>
      <c r="D14" s="30"/>
      <c r="E14" s="192">
        <v>4000</v>
      </c>
      <c r="F14" s="142" t="s">
        <v>1076</v>
      </c>
      <c r="G14" s="142"/>
    </row>
    <row r="15" spans="1:7">
      <c r="A15" s="142">
        <v>13</v>
      </c>
      <c r="B15" s="142" t="s">
        <v>805</v>
      </c>
      <c r="C15" s="30"/>
      <c r="D15" s="30"/>
      <c r="E15" s="192">
        <v>200000</v>
      </c>
      <c r="F15" s="142" t="s">
        <v>1076</v>
      </c>
      <c r="G15" s="142" t="s">
        <v>2198</v>
      </c>
    </row>
    <row r="16" spans="1:7">
      <c r="A16" s="142">
        <v>14</v>
      </c>
      <c r="B16" s="142" t="s">
        <v>685</v>
      </c>
      <c r="C16" s="30"/>
      <c r="D16" s="30"/>
      <c r="E16" s="192">
        <v>15000</v>
      </c>
      <c r="F16" s="142" t="s">
        <v>1076</v>
      </c>
      <c r="G16" s="142"/>
    </row>
    <row r="17" spans="1:7">
      <c r="A17" s="142">
        <v>15</v>
      </c>
      <c r="B17" s="142" t="s">
        <v>685</v>
      </c>
      <c r="C17" s="30"/>
      <c r="D17" s="30"/>
      <c r="E17" s="192">
        <v>5000</v>
      </c>
      <c r="F17" s="142" t="s">
        <v>1076</v>
      </c>
      <c r="G17" s="142"/>
    </row>
    <row r="18" spans="1:7">
      <c r="A18" s="142">
        <v>16</v>
      </c>
      <c r="B18" s="142" t="s">
        <v>685</v>
      </c>
      <c r="C18" s="30"/>
      <c r="D18" s="30"/>
      <c r="E18" s="192">
        <v>100000</v>
      </c>
      <c r="F18" s="142" t="s">
        <v>1076</v>
      </c>
      <c r="G18" s="142" t="s">
        <v>2198</v>
      </c>
    </row>
    <row r="19" spans="1:7">
      <c r="A19" s="142">
        <v>17</v>
      </c>
      <c r="B19" s="142" t="s">
        <v>663</v>
      </c>
      <c r="C19" s="30"/>
      <c r="D19" s="30"/>
      <c r="E19" s="192">
        <v>20000</v>
      </c>
      <c r="F19" s="142" t="s">
        <v>1076</v>
      </c>
      <c r="G19" s="142"/>
    </row>
    <row r="20" spans="1:7">
      <c r="A20" s="142">
        <v>18</v>
      </c>
      <c r="B20" s="142" t="s">
        <v>663</v>
      </c>
      <c r="C20" s="30"/>
      <c r="D20" s="30"/>
      <c r="E20" s="192">
        <v>10000</v>
      </c>
      <c r="F20" s="142" t="s">
        <v>1076</v>
      </c>
      <c r="G20" s="142"/>
    </row>
    <row r="21" spans="1:7">
      <c r="A21" s="142">
        <v>19</v>
      </c>
      <c r="B21" s="142" t="s">
        <v>663</v>
      </c>
      <c r="C21" s="30"/>
      <c r="D21" s="30"/>
      <c r="E21" s="192">
        <v>4000</v>
      </c>
      <c r="F21" s="142" t="s">
        <v>1077</v>
      </c>
      <c r="G21" s="142"/>
    </row>
    <row r="22" spans="1:7">
      <c r="A22" s="142">
        <v>20</v>
      </c>
      <c r="B22" s="142" t="s">
        <v>688</v>
      </c>
      <c r="C22" s="30"/>
      <c r="D22" s="30"/>
      <c r="E22" s="192">
        <v>4000</v>
      </c>
      <c r="F22" s="142" t="s">
        <v>1077</v>
      </c>
      <c r="G22" s="142"/>
    </row>
    <row r="23" spans="1:7">
      <c r="A23" s="142">
        <v>21</v>
      </c>
      <c r="B23" s="142" t="s">
        <v>798</v>
      </c>
      <c r="C23" s="30"/>
      <c r="D23" s="30"/>
      <c r="E23" s="192">
        <v>5000</v>
      </c>
      <c r="F23" s="142" t="s">
        <v>1077</v>
      </c>
      <c r="G23" s="142"/>
    </row>
    <row r="24" spans="1:7">
      <c r="A24" s="142">
        <v>22</v>
      </c>
      <c r="B24" s="142" t="s">
        <v>798</v>
      </c>
      <c r="C24" s="30"/>
      <c r="D24" s="30"/>
      <c r="E24" s="192">
        <v>10000</v>
      </c>
      <c r="F24" s="142" t="s">
        <v>1077</v>
      </c>
      <c r="G24" s="142"/>
    </row>
    <row r="25" spans="1:7">
      <c r="A25" s="142">
        <v>23</v>
      </c>
      <c r="B25" s="142" t="s">
        <v>689</v>
      </c>
      <c r="C25" s="30"/>
      <c r="D25" s="30"/>
      <c r="E25" s="192">
        <v>10000</v>
      </c>
      <c r="F25" s="142" t="s">
        <v>1077</v>
      </c>
      <c r="G25" s="142"/>
    </row>
    <row r="26" spans="1:7">
      <c r="A26" s="142">
        <v>24</v>
      </c>
      <c r="B26" s="142" t="s">
        <v>690</v>
      </c>
      <c r="C26" s="30"/>
      <c r="D26" s="30"/>
      <c r="E26" s="192">
        <v>26000</v>
      </c>
      <c r="F26" s="142" t="s">
        <v>1077</v>
      </c>
      <c r="G26" s="142"/>
    </row>
    <row r="27" spans="1:7">
      <c r="A27" s="142">
        <v>25</v>
      </c>
      <c r="B27" s="142" t="s">
        <v>692</v>
      </c>
      <c r="C27" s="30"/>
      <c r="D27" s="30"/>
      <c r="E27" s="192">
        <v>10000</v>
      </c>
      <c r="F27" s="142" t="s">
        <v>1077</v>
      </c>
      <c r="G27" s="142"/>
    </row>
    <row r="28" spans="1:7">
      <c r="A28" s="142">
        <v>26</v>
      </c>
      <c r="B28" s="142" t="s">
        <v>694</v>
      </c>
      <c r="C28" s="30"/>
      <c r="D28" s="30"/>
      <c r="E28" s="192">
        <v>10000</v>
      </c>
      <c r="F28" s="142" t="s">
        <v>1077</v>
      </c>
      <c r="G28" s="142"/>
    </row>
    <row r="29" spans="1:7">
      <c r="A29" s="142">
        <v>27</v>
      </c>
      <c r="B29" s="142" t="s">
        <v>694</v>
      </c>
      <c r="C29" s="30"/>
      <c r="D29" s="30"/>
      <c r="E29" s="192">
        <v>8000</v>
      </c>
      <c r="F29" s="142" t="s">
        <v>1031</v>
      </c>
      <c r="G29" s="142"/>
    </row>
    <row r="30" spans="1:7">
      <c r="A30" s="142">
        <v>28</v>
      </c>
      <c r="B30" s="142" t="s">
        <v>695</v>
      </c>
      <c r="C30" s="30"/>
      <c r="D30" s="30"/>
      <c r="E30" s="192">
        <v>100000</v>
      </c>
      <c r="F30" s="142" t="s">
        <v>1031</v>
      </c>
      <c r="G30" s="142" t="s">
        <v>2198</v>
      </c>
    </row>
    <row r="31" spans="1:7">
      <c r="A31" s="142">
        <v>29</v>
      </c>
      <c r="B31" s="142" t="s">
        <v>695</v>
      </c>
      <c r="C31" s="30"/>
      <c r="D31" s="30"/>
      <c r="E31" s="192">
        <v>6000</v>
      </c>
      <c r="F31" s="142" t="s">
        <v>1031</v>
      </c>
      <c r="G31" s="142"/>
    </row>
    <row r="32" spans="1:7">
      <c r="A32" s="142">
        <v>30</v>
      </c>
      <c r="B32" s="142" t="s">
        <v>667</v>
      </c>
      <c r="C32" s="30"/>
      <c r="D32" s="30"/>
      <c r="E32" s="192">
        <v>8000</v>
      </c>
      <c r="F32" s="142" t="s">
        <v>1031</v>
      </c>
      <c r="G32" s="142"/>
    </row>
    <row r="33" spans="1:7">
      <c r="A33" s="142">
        <v>31</v>
      </c>
      <c r="B33" s="142" t="s">
        <v>697</v>
      </c>
      <c r="C33" s="30"/>
      <c r="D33" s="30"/>
      <c r="E33" s="192">
        <v>8000</v>
      </c>
      <c r="F33" s="142" t="s">
        <v>1031</v>
      </c>
      <c r="G33" s="142"/>
    </row>
    <row r="34" spans="1:7">
      <c r="A34" s="142">
        <v>32</v>
      </c>
      <c r="B34" s="142" t="s">
        <v>806</v>
      </c>
      <c r="C34" s="30"/>
      <c r="D34" s="30"/>
      <c r="E34" s="192">
        <v>4000</v>
      </c>
      <c r="F34" s="142" t="s">
        <v>1031</v>
      </c>
      <c r="G34" s="142"/>
    </row>
    <row r="35" spans="1:7">
      <c r="A35" s="142">
        <v>33</v>
      </c>
      <c r="B35" s="142" t="s">
        <v>702</v>
      </c>
      <c r="C35" s="143"/>
      <c r="D35" s="30"/>
      <c r="E35" s="192">
        <v>20000</v>
      </c>
      <c r="F35" s="142" t="s">
        <v>1032</v>
      </c>
      <c r="G35" s="142"/>
    </row>
    <row r="36" spans="1:7">
      <c r="A36" s="142">
        <v>34</v>
      </c>
      <c r="B36" s="142" t="s">
        <v>705</v>
      </c>
      <c r="C36" s="143"/>
      <c r="D36" s="30"/>
      <c r="E36" s="192">
        <v>4000</v>
      </c>
      <c r="F36" s="142" t="s">
        <v>1032</v>
      </c>
      <c r="G36" s="142"/>
    </row>
    <row r="37" spans="1:7">
      <c r="A37" s="142">
        <v>35</v>
      </c>
      <c r="B37" s="142" t="s">
        <v>799</v>
      </c>
      <c r="C37" s="143"/>
      <c r="D37" s="30"/>
      <c r="E37" s="192">
        <v>10000</v>
      </c>
      <c r="F37" s="142" t="s">
        <v>1032</v>
      </c>
      <c r="G37" s="142"/>
    </row>
    <row r="38" spans="1:7">
      <c r="A38" s="142">
        <v>36</v>
      </c>
      <c r="B38" s="142" t="s">
        <v>234</v>
      </c>
      <c r="C38" s="143"/>
      <c r="D38" s="30"/>
      <c r="E38" s="192">
        <v>22000</v>
      </c>
      <c r="F38" s="142" t="s">
        <v>1032</v>
      </c>
      <c r="G38" s="142"/>
    </row>
    <row r="39" spans="1:7">
      <c r="A39" s="142">
        <v>37</v>
      </c>
      <c r="B39" s="142" t="s">
        <v>249</v>
      </c>
      <c r="C39" s="143"/>
      <c r="D39" s="30"/>
      <c r="E39" s="192">
        <v>8000</v>
      </c>
      <c r="F39" s="142" t="s">
        <v>1032</v>
      </c>
      <c r="G39" s="142"/>
    </row>
    <row r="40" spans="1:7">
      <c r="A40" s="142">
        <v>38</v>
      </c>
      <c r="B40" s="142" t="s">
        <v>250</v>
      </c>
      <c r="C40" s="143"/>
      <c r="D40" s="30"/>
      <c r="E40" s="192">
        <v>4000</v>
      </c>
      <c r="F40" s="142" t="s">
        <v>1032</v>
      </c>
      <c r="G40" s="142"/>
    </row>
    <row r="41" spans="1:7" ht="28.5">
      <c r="A41" s="142">
        <v>39</v>
      </c>
      <c r="B41" s="142" t="s">
        <v>250</v>
      </c>
      <c r="C41" s="143"/>
      <c r="D41" s="30"/>
      <c r="E41" s="192">
        <v>115000</v>
      </c>
      <c r="F41" s="142" t="s">
        <v>1033</v>
      </c>
      <c r="G41" s="140" t="s">
        <v>3633</v>
      </c>
    </row>
    <row r="42" spans="1:7">
      <c r="A42" s="142">
        <v>40</v>
      </c>
      <c r="B42" s="142" t="s">
        <v>253</v>
      </c>
      <c r="C42" s="143"/>
      <c r="D42" s="30"/>
      <c r="E42" s="192">
        <v>5000</v>
      </c>
      <c r="F42" s="142" t="s">
        <v>1033</v>
      </c>
      <c r="G42" s="142"/>
    </row>
    <row r="43" spans="1:7">
      <c r="A43" s="142">
        <v>41</v>
      </c>
      <c r="B43" s="142" t="s">
        <v>235</v>
      </c>
      <c r="C43" s="143"/>
      <c r="D43" s="30"/>
      <c r="E43" s="192">
        <v>3000</v>
      </c>
      <c r="F43" s="142" t="s">
        <v>1033</v>
      </c>
      <c r="G43" s="142"/>
    </row>
    <row r="44" spans="1:7">
      <c r="A44" s="142">
        <v>42</v>
      </c>
      <c r="B44" s="142" t="s">
        <v>236</v>
      </c>
      <c r="C44" s="143"/>
      <c r="D44" s="30"/>
      <c r="E44" s="192">
        <v>4000</v>
      </c>
      <c r="F44" s="142" t="s">
        <v>1033</v>
      </c>
      <c r="G44" s="142"/>
    </row>
    <row r="45" spans="1:7">
      <c r="A45" s="142">
        <v>43</v>
      </c>
      <c r="B45" s="142" t="s">
        <v>349</v>
      </c>
      <c r="C45" s="143"/>
      <c r="D45" s="30"/>
      <c r="E45" s="192">
        <v>15000</v>
      </c>
      <c r="F45" s="142" t="s">
        <v>1033</v>
      </c>
      <c r="G45" s="142"/>
    </row>
    <row r="46" spans="1:7">
      <c r="A46" s="142">
        <v>44</v>
      </c>
      <c r="B46" s="142" t="s">
        <v>807</v>
      </c>
      <c r="C46" s="143"/>
      <c r="D46" s="30"/>
      <c r="E46" s="192">
        <v>5000</v>
      </c>
      <c r="F46" s="142" t="s">
        <v>1034</v>
      </c>
      <c r="G46" s="142"/>
    </row>
    <row r="47" spans="1:7">
      <c r="A47" s="142">
        <v>45</v>
      </c>
      <c r="B47" s="142" t="s">
        <v>807</v>
      </c>
      <c r="C47" s="143"/>
      <c r="D47" s="30"/>
      <c r="E47" s="192">
        <v>5000</v>
      </c>
      <c r="F47" s="142" t="s">
        <v>1034</v>
      </c>
      <c r="G47" s="142"/>
    </row>
    <row r="48" spans="1:7">
      <c r="A48" s="142">
        <v>46</v>
      </c>
      <c r="B48" s="142" t="s">
        <v>238</v>
      </c>
      <c r="C48" s="143"/>
      <c r="D48" s="30"/>
      <c r="E48" s="192">
        <v>10000</v>
      </c>
      <c r="F48" s="142" t="s">
        <v>1034</v>
      </c>
      <c r="G48" s="142"/>
    </row>
    <row r="49" spans="1:7">
      <c r="A49" s="142">
        <v>47</v>
      </c>
      <c r="B49" s="142" t="s">
        <v>239</v>
      </c>
      <c r="C49" s="143"/>
      <c r="D49" s="30"/>
      <c r="E49" s="192">
        <v>4000</v>
      </c>
      <c r="F49" s="142" t="s">
        <v>1034</v>
      </c>
      <c r="G49" s="142"/>
    </row>
    <row r="50" spans="1:7">
      <c r="A50" s="142">
        <v>48</v>
      </c>
      <c r="B50" s="142" t="s">
        <v>256</v>
      </c>
      <c r="C50" s="143"/>
      <c r="D50" s="30"/>
      <c r="E50" s="192">
        <v>15000</v>
      </c>
      <c r="F50" s="142" t="s">
        <v>1034</v>
      </c>
      <c r="G50" s="142"/>
    </row>
    <row r="51" spans="1:7">
      <c r="A51" s="142">
        <v>49</v>
      </c>
      <c r="B51" s="142" t="s">
        <v>351</v>
      </c>
      <c r="C51" s="143"/>
      <c r="D51" s="30"/>
      <c r="E51" s="192">
        <v>18000</v>
      </c>
      <c r="F51" s="142" t="s">
        <v>1034</v>
      </c>
      <c r="G51" s="142"/>
    </row>
    <row r="52" spans="1:7">
      <c r="A52" s="142">
        <v>50</v>
      </c>
      <c r="B52" s="142" t="s">
        <v>352</v>
      </c>
      <c r="C52" s="143"/>
      <c r="D52" s="30"/>
      <c r="E52" s="192">
        <v>22000</v>
      </c>
      <c r="F52" s="142" t="s">
        <v>1035</v>
      </c>
      <c r="G52" s="142"/>
    </row>
    <row r="53" spans="1:7">
      <c r="A53" s="142">
        <v>51</v>
      </c>
      <c r="B53" s="142" t="s">
        <v>352</v>
      </c>
      <c r="C53" s="143"/>
      <c r="D53" s="30"/>
      <c r="E53" s="192">
        <v>5000</v>
      </c>
      <c r="F53" s="142" t="s">
        <v>1035</v>
      </c>
      <c r="G53" s="142"/>
    </row>
    <row r="54" spans="1:7">
      <c r="A54" s="142">
        <v>52</v>
      </c>
      <c r="B54" s="142" t="s">
        <v>353</v>
      </c>
      <c r="C54" s="143"/>
      <c r="D54" s="30"/>
      <c r="E54" s="192">
        <v>15000</v>
      </c>
      <c r="F54" s="142" t="s">
        <v>1035</v>
      </c>
      <c r="G54" s="142"/>
    </row>
    <row r="55" spans="1:7">
      <c r="A55" s="142">
        <v>53</v>
      </c>
      <c r="B55" s="142" t="s">
        <v>711</v>
      </c>
      <c r="C55" s="143"/>
      <c r="D55" s="30"/>
      <c r="E55" s="192">
        <v>8000</v>
      </c>
      <c r="F55" s="142" t="s">
        <v>1035</v>
      </c>
      <c r="G55" s="142"/>
    </row>
    <row r="56" spans="1:7">
      <c r="A56" s="142">
        <v>54</v>
      </c>
      <c r="B56" s="142" t="s">
        <v>711</v>
      </c>
      <c r="C56" s="143"/>
      <c r="D56" s="30"/>
      <c r="E56" s="192">
        <v>2000</v>
      </c>
      <c r="F56" s="142" t="s">
        <v>1035</v>
      </c>
      <c r="G56" s="142"/>
    </row>
    <row r="57" spans="1:7">
      <c r="A57" s="142">
        <v>55</v>
      </c>
      <c r="B57" s="142" t="s">
        <v>354</v>
      </c>
      <c r="C57" s="143"/>
      <c r="D57" s="30"/>
      <c r="E57" s="192">
        <v>60000</v>
      </c>
      <c r="F57" s="142" t="s">
        <v>1035</v>
      </c>
      <c r="G57" s="142"/>
    </row>
    <row r="58" spans="1:7">
      <c r="A58" s="142">
        <v>56</v>
      </c>
      <c r="B58" s="142" t="s">
        <v>357</v>
      </c>
      <c r="C58" s="143"/>
      <c r="D58" s="30"/>
      <c r="E58" s="192">
        <v>100000</v>
      </c>
      <c r="F58" s="142" t="s">
        <v>1035</v>
      </c>
      <c r="G58" s="142" t="s">
        <v>2198</v>
      </c>
    </row>
    <row r="59" spans="1:7">
      <c r="A59" s="142">
        <v>57</v>
      </c>
      <c r="B59" s="142" t="s">
        <v>712</v>
      </c>
      <c r="C59" s="143"/>
      <c r="D59" s="30"/>
      <c r="E59" s="192">
        <v>5000</v>
      </c>
      <c r="F59" s="142" t="s">
        <v>1035</v>
      </c>
      <c r="G59" s="142"/>
    </row>
    <row r="60" spans="1:7">
      <c r="A60" s="142">
        <v>58</v>
      </c>
      <c r="B60" s="142" t="s">
        <v>263</v>
      </c>
      <c r="C60" s="143"/>
      <c r="D60" s="30"/>
      <c r="E60" s="192">
        <v>15000</v>
      </c>
      <c r="F60" s="142" t="s">
        <v>1035</v>
      </c>
      <c r="G60" s="142"/>
    </row>
    <row r="61" spans="1:7">
      <c r="A61" s="142">
        <v>59</v>
      </c>
      <c r="B61" s="142" t="s">
        <v>263</v>
      </c>
      <c r="C61" s="143"/>
      <c r="D61" s="30"/>
      <c r="E61" s="192">
        <v>5000</v>
      </c>
      <c r="F61" s="142" t="s">
        <v>1036</v>
      </c>
      <c r="G61" s="142"/>
    </row>
    <row r="62" spans="1:7">
      <c r="A62" s="142">
        <v>60</v>
      </c>
      <c r="B62" s="142" t="s">
        <v>358</v>
      </c>
      <c r="C62" s="143"/>
      <c r="D62" s="30"/>
      <c r="E62" s="192">
        <v>20000</v>
      </c>
      <c r="F62" s="142" t="s">
        <v>1036</v>
      </c>
      <c r="G62" s="142"/>
    </row>
    <row r="63" spans="1:7">
      <c r="A63" s="142">
        <v>61</v>
      </c>
      <c r="B63" s="142" t="s">
        <v>264</v>
      </c>
      <c r="C63" s="143"/>
      <c r="D63" s="30"/>
      <c r="E63" s="192">
        <v>5000</v>
      </c>
      <c r="F63" s="142" t="s">
        <v>1036</v>
      </c>
      <c r="G63" s="142"/>
    </row>
    <row r="64" spans="1:7">
      <c r="A64" s="142">
        <v>62</v>
      </c>
      <c r="B64" s="142" t="s">
        <v>785</v>
      </c>
      <c r="C64" s="143"/>
      <c r="D64" s="30"/>
      <c r="E64" s="192">
        <v>15000</v>
      </c>
      <c r="F64" s="142" t="s">
        <v>1036</v>
      </c>
      <c r="G64" s="142"/>
    </row>
    <row r="65" spans="1:7">
      <c r="A65" s="142">
        <v>63</v>
      </c>
      <c r="B65" s="142" t="s">
        <v>713</v>
      </c>
      <c r="C65" s="143"/>
      <c r="D65" s="30"/>
      <c r="E65" s="192">
        <v>11000</v>
      </c>
      <c r="F65" s="142" t="s">
        <v>1036</v>
      </c>
      <c r="G65" s="142"/>
    </row>
    <row r="66" spans="1:7">
      <c r="A66" s="142">
        <v>64</v>
      </c>
      <c r="B66" s="142" t="s">
        <v>265</v>
      </c>
      <c r="C66" s="143"/>
      <c r="D66" s="30"/>
      <c r="E66" s="192">
        <v>8000</v>
      </c>
      <c r="F66" s="142" t="s">
        <v>1036</v>
      </c>
      <c r="G66" s="142"/>
    </row>
    <row r="67" spans="1:7">
      <c r="A67" s="142">
        <v>65</v>
      </c>
      <c r="B67" s="142" t="s">
        <v>723</v>
      </c>
      <c r="C67" s="143"/>
      <c r="D67" s="30"/>
      <c r="E67" s="192">
        <v>100000</v>
      </c>
      <c r="F67" s="142" t="s">
        <v>1036</v>
      </c>
      <c r="G67" s="142" t="s">
        <v>2198</v>
      </c>
    </row>
    <row r="68" spans="1:7">
      <c r="A68" s="142">
        <v>66</v>
      </c>
      <c r="B68" s="142" t="s">
        <v>723</v>
      </c>
      <c r="C68" s="143"/>
      <c r="D68" s="30"/>
      <c r="E68" s="192">
        <v>10000</v>
      </c>
      <c r="F68" s="142" t="s">
        <v>1036</v>
      </c>
      <c r="G68" s="142"/>
    </row>
    <row r="69" spans="1:7">
      <c r="A69" s="142">
        <v>67</v>
      </c>
      <c r="B69" s="142" t="s">
        <v>366</v>
      </c>
      <c r="C69" s="143"/>
      <c r="D69" s="30"/>
      <c r="E69" s="192">
        <v>27000</v>
      </c>
      <c r="F69" s="142" t="s">
        <v>1036</v>
      </c>
      <c r="G69" s="142"/>
    </row>
    <row r="70" spans="1:7">
      <c r="A70" s="142">
        <v>68</v>
      </c>
      <c r="B70" s="142" t="s">
        <v>266</v>
      </c>
      <c r="C70" s="143"/>
      <c r="D70" s="30"/>
      <c r="E70" s="192">
        <v>15000</v>
      </c>
      <c r="F70" s="142" t="s">
        <v>1038</v>
      </c>
      <c r="G70" s="142"/>
    </row>
    <row r="71" spans="1:7">
      <c r="A71" s="142">
        <v>69</v>
      </c>
      <c r="B71" s="142" t="s">
        <v>367</v>
      </c>
      <c r="C71" s="143"/>
      <c r="D71" s="30"/>
      <c r="E71" s="192">
        <v>8000</v>
      </c>
      <c r="F71" s="142" t="s">
        <v>1038</v>
      </c>
      <c r="G71" s="142"/>
    </row>
    <row r="72" spans="1:7">
      <c r="A72" s="142">
        <v>70</v>
      </c>
      <c r="B72" s="142" t="s">
        <v>369</v>
      </c>
      <c r="C72" s="143"/>
      <c r="D72" s="30"/>
      <c r="E72" s="192">
        <v>51000</v>
      </c>
      <c r="F72" s="142" t="s">
        <v>1038</v>
      </c>
      <c r="G72" s="142"/>
    </row>
    <row r="73" spans="1:7">
      <c r="A73" s="142">
        <v>71</v>
      </c>
      <c r="B73" s="142" t="s">
        <v>268</v>
      </c>
      <c r="C73" s="143"/>
      <c r="D73" s="30"/>
      <c r="E73" s="192">
        <v>11000</v>
      </c>
      <c r="F73" s="142" t="s">
        <v>1038</v>
      </c>
      <c r="G73" s="142"/>
    </row>
    <row r="74" spans="1:7" ht="28.5">
      <c r="A74" s="142">
        <v>72</v>
      </c>
      <c r="B74" s="142" t="s">
        <v>724</v>
      </c>
      <c r="C74" s="143"/>
      <c r="D74" s="30"/>
      <c r="E74" s="192">
        <v>205000</v>
      </c>
      <c r="F74" s="142" t="s">
        <v>1038</v>
      </c>
      <c r="G74" s="140" t="s">
        <v>3634</v>
      </c>
    </row>
    <row r="75" spans="1:7">
      <c r="A75" s="142">
        <v>73</v>
      </c>
      <c r="B75" s="142" t="s">
        <v>374</v>
      </c>
      <c r="C75" s="143"/>
      <c r="D75" s="30"/>
      <c r="E75" s="192">
        <v>5000</v>
      </c>
      <c r="F75" s="142" t="s">
        <v>1038</v>
      </c>
      <c r="G75" s="142"/>
    </row>
    <row r="76" spans="1:7">
      <c r="A76" s="142">
        <v>74</v>
      </c>
      <c r="B76" s="142" t="s">
        <v>377</v>
      </c>
      <c r="C76" s="143"/>
      <c r="D76" s="30"/>
      <c r="E76" s="192">
        <v>11000</v>
      </c>
      <c r="F76" s="142" t="s">
        <v>1038</v>
      </c>
      <c r="G76" s="142"/>
    </row>
    <row r="77" spans="1:7">
      <c r="A77" s="142">
        <v>75</v>
      </c>
      <c r="B77" s="142" t="s">
        <v>808</v>
      </c>
      <c r="C77" s="143"/>
      <c r="D77" s="30"/>
      <c r="E77" s="192">
        <v>8000</v>
      </c>
      <c r="F77" s="142" t="s">
        <v>1038</v>
      </c>
      <c r="G77" s="142"/>
    </row>
    <row r="78" spans="1:7">
      <c r="A78" s="142">
        <v>76</v>
      </c>
      <c r="B78" s="142" t="s">
        <v>379</v>
      </c>
      <c r="C78" s="143"/>
      <c r="D78" s="30"/>
      <c r="E78" s="192">
        <v>11000</v>
      </c>
      <c r="F78" s="142" t="s">
        <v>1078</v>
      </c>
      <c r="G78" s="142"/>
    </row>
    <row r="79" spans="1:7">
      <c r="A79" s="142">
        <v>77</v>
      </c>
      <c r="B79" s="142" t="s">
        <v>272</v>
      </c>
      <c r="C79" s="143"/>
      <c r="D79" s="30"/>
      <c r="E79" s="192">
        <v>10000</v>
      </c>
      <c r="F79" s="142" t="s">
        <v>1078</v>
      </c>
      <c r="G79" s="142"/>
    </row>
    <row r="80" spans="1:7">
      <c r="A80" s="142">
        <v>78</v>
      </c>
      <c r="B80" s="142" t="s">
        <v>273</v>
      </c>
      <c r="C80" s="143"/>
      <c r="D80" s="30"/>
      <c r="E80" s="192">
        <v>36000</v>
      </c>
      <c r="F80" s="142" t="s">
        <v>1078</v>
      </c>
      <c r="G80" s="142"/>
    </row>
    <row r="81" spans="1:7">
      <c r="A81" s="142">
        <v>79</v>
      </c>
      <c r="B81" s="142" t="s">
        <v>274</v>
      </c>
      <c r="C81" s="143"/>
      <c r="D81" s="30"/>
      <c r="E81" s="192">
        <v>8000</v>
      </c>
      <c r="F81" s="142" t="s">
        <v>1078</v>
      </c>
      <c r="G81" s="142"/>
    </row>
    <row r="82" spans="1:7">
      <c r="A82" s="142">
        <v>80</v>
      </c>
      <c r="B82" s="142" t="s">
        <v>382</v>
      </c>
      <c r="C82" s="143"/>
      <c r="D82" s="30"/>
      <c r="E82" s="192">
        <v>8000</v>
      </c>
      <c r="F82" s="142" t="s">
        <v>1078</v>
      </c>
      <c r="G82" s="142"/>
    </row>
    <row r="83" spans="1:7">
      <c r="A83" s="142">
        <v>81</v>
      </c>
      <c r="B83" s="142" t="s">
        <v>276</v>
      </c>
      <c r="C83" s="143"/>
      <c r="D83" s="30"/>
      <c r="E83" s="192">
        <v>45000</v>
      </c>
      <c r="F83" s="142" t="s">
        <v>1078</v>
      </c>
      <c r="G83" s="142"/>
    </row>
    <row r="84" spans="1:7">
      <c r="A84" s="142">
        <v>82</v>
      </c>
      <c r="B84" s="142" t="s">
        <v>276</v>
      </c>
      <c r="C84" s="143"/>
      <c r="D84" s="30"/>
      <c r="E84" s="192">
        <v>6000</v>
      </c>
      <c r="F84" s="142" t="s">
        <v>1078</v>
      </c>
      <c r="G84" s="142"/>
    </row>
    <row r="85" spans="1:7">
      <c r="A85" s="142">
        <v>83</v>
      </c>
      <c r="B85" s="142" t="s">
        <v>386</v>
      </c>
      <c r="C85" s="143"/>
      <c r="D85" s="30"/>
      <c r="E85" s="192">
        <v>14000</v>
      </c>
      <c r="F85" s="142" t="s">
        <v>1039</v>
      </c>
      <c r="G85" s="142"/>
    </row>
    <row r="86" spans="1:7">
      <c r="A86" s="142">
        <v>84</v>
      </c>
      <c r="B86" s="142" t="s">
        <v>277</v>
      </c>
      <c r="C86" s="143"/>
      <c r="D86" s="30"/>
      <c r="E86" s="192">
        <v>8000</v>
      </c>
      <c r="F86" s="142" t="s">
        <v>1039</v>
      </c>
      <c r="G86" s="142"/>
    </row>
    <row r="87" spans="1:7">
      <c r="A87" s="142">
        <v>85</v>
      </c>
      <c r="B87" s="142" t="s">
        <v>387</v>
      </c>
      <c r="C87" s="143"/>
      <c r="D87" s="30"/>
      <c r="E87" s="192">
        <v>5000</v>
      </c>
      <c r="F87" s="142" t="s">
        <v>1039</v>
      </c>
      <c r="G87" s="142"/>
    </row>
    <row r="88" spans="1:7">
      <c r="A88" s="142">
        <v>86</v>
      </c>
      <c r="B88" s="142" t="s">
        <v>388</v>
      </c>
      <c r="C88" s="143"/>
      <c r="D88" s="30"/>
      <c r="E88" s="192">
        <v>3000</v>
      </c>
      <c r="F88" s="142" t="s">
        <v>1039</v>
      </c>
      <c r="G88" s="142"/>
    </row>
    <row r="89" spans="1:7">
      <c r="A89" s="142">
        <v>87</v>
      </c>
      <c r="B89" s="142" t="s">
        <v>392</v>
      </c>
      <c r="C89" s="143"/>
      <c r="D89" s="30"/>
      <c r="E89" s="192">
        <v>15000</v>
      </c>
      <c r="F89" s="142" t="s">
        <v>1039</v>
      </c>
      <c r="G89" s="142"/>
    </row>
    <row r="90" spans="1:7">
      <c r="A90" s="142">
        <v>88</v>
      </c>
      <c r="B90" s="142" t="s">
        <v>393</v>
      </c>
      <c r="C90" s="143"/>
      <c r="D90" s="30"/>
      <c r="E90" s="192">
        <v>5000</v>
      </c>
      <c r="F90" s="142" t="s">
        <v>1079</v>
      </c>
      <c r="G90" s="142"/>
    </row>
    <row r="91" spans="1:7">
      <c r="A91" s="142">
        <v>89</v>
      </c>
      <c r="B91" s="142" t="s">
        <v>281</v>
      </c>
      <c r="C91" s="143"/>
      <c r="D91" s="30"/>
      <c r="E91" s="192">
        <v>9000</v>
      </c>
      <c r="F91" s="142" t="s">
        <v>1079</v>
      </c>
      <c r="G91" s="142"/>
    </row>
    <row r="92" spans="1:7">
      <c r="A92" s="142">
        <v>90</v>
      </c>
      <c r="B92" s="142" t="s">
        <v>396</v>
      </c>
      <c r="C92" s="143"/>
      <c r="D92" s="30"/>
      <c r="E92" s="192">
        <v>10000</v>
      </c>
      <c r="F92" s="142" t="s">
        <v>1079</v>
      </c>
      <c r="G92" s="142"/>
    </row>
    <row r="93" spans="1:7">
      <c r="A93" s="142">
        <v>91</v>
      </c>
      <c r="B93" s="142" t="s">
        <v>282</v>
      </c>
      <c r="C93" s="143"/>
      <c r="D93" s="30"/>
      <c r="E93" s="192">
        <v>34000</v>
      </c>
      <c r="F93" s="142" t="s">
        <v>1079</v>
      </c>
      <c r="G93" s="142"/>
    </row>
    <row r="94" spans="1:7">
      <c r="A94" s="142">
        <v>92</v>
      </c>
      <c r="B94" s="142" t="s">
        <v>399</v>
      </c>
      <c r="C94" s="143"/>
      <c r="D94" s="30"/>
      <c r="E94" s="192">
        <v>16000</v>
      </c>
      <c r="F94" s="142" t="s">
        <v>1079</v>
      </c>
      <c r="G94" s="142"/>
    </row>
    <row r="95" spans="1:7">
      <c r="A95" s="142">
        <v>93</v>
      </c>
      <c r="B95" s="142" t="s">
        <v>283</v>
      </c>
      <c r="C95" s="143"/>
      <c r="D95" s="30"/>
      <c r="E95" s="192">
        <v>8000</v>
      </c>
      <c r="F95" s="142" t="s">
        <v>1079</v>
      </c>
      <c r="G95" s="142"/>
    </row>
    <row r="96" spans="1:7">
      <c r="A96" s="142">
        <v>94</v>
      </c>
      <c r="B96" s="142" t="s">
        <v>400</v>
      </c>
      <c r="C96" s="143"/>
      <c r="D96" s="30"/>
      <c r="E96" s="192">
        <v>49000</v>
      </c>
      <c r="F96" s="142" t="s">
        <v>1080</v>
      </c>
      <c r="G96" s="142"/>
    </row>
    <row r="97" spans="1:7">
      <c r="A97" s="142">
        <v>95</v>
      </c>
      <c r="B97" s="142" t="s">
        <v>809</v>
      </c>
      <c r="C97" s="143"/>
      <c r="D97" s="30"/>
      <c r="E97" s="192">
        <v>15000</v>
      </c>
      <c r="F97" s="142" t="s">
        <v>1080</v>
      </c>
      <c r="G97" s="142"/>
    </row>
    <row r="98" spans="1:7">
      <c r="A98" s="142">
        <v>96</v>
      </c>
      <c r="B98" s="142" t="s">
        <v>404</v>
      </c>
      <c r="C98" s="143"/>
      <c r="D98" s="30"/>
      <c r="E98" s="192">
        <v>5000</v>
      </c>
      <c r="F98" s="142" t="s">
        <v>1080</v>
      </c>
      <c r="G98" s="142"/>
    </row>
    <row r="99" spans="1:7">
      <c r="A99" s="142">
        <v>97</v>
      </c>
      <c r="B99" s="142" t="s">
        <v>406</v>
      </c>
      <c r="C99" s="143"/>
      <c r="D99" s="30"/>
      <c r="E99" s="192">
        <v>3000</v>
      </c>
      <c r="F99" s="142" t="s">
        <v>1080</v>
      </c>
      <c r="G99" s="142"/>
    </row>
    <row r="100" spans="1:7">
      <c r="A100" s="142">
        <v>98</v>
      </c>
      <c r="B100" s="142" t="s">
        <v>412</v>
      </c>
      <c r="C100" s="143"/>
      <c r="D100" s="30"/>
      <c r="E100" s="192">
        <v>12000</v>
      </c>
      <c r="F100" s="142" t="s">
        <v>1080</v>
      </c>
      <c r="G100" s="142"/>
    </row>
    <row r="101" spans="1:7">
      <c r="A101" s="142">
        <v>99</v>
      </c>
      <c r="B101" s="142" t="s">
        <v>413</v>
      </c>
      <c r="C101" s="143"/>
      <c r="D101" s="30"/>
      <c r="E101" s="192">
        <v>5000</v>
      </c>
      <c r="F101" s="142" t="s">
        <v>1080</v>
      </c>
      <c r="G101" s="142"/>
    </row>
    <row r="102" spans="1:7">
      <c r="A102" s="142">
        <v>100</v>
      </c>
      <c r="B102" s="142" t="s">
        <v>415</v>
      </c>
      <c r="C102" s="143"/>
      <c r="D102" s="30"/>
      <c r="E102" s="192">
        <v>9000</v>
      </c>
      <c r="F102" s="142" t="s">
        <v>1041</v>
      </c>
      <c r="G102" s="142"/>
    </row>
    <row r="103" spans="1:7">
      <c r="A103" s="142">
        <v>101</v>
      </c>
      <c r="B103" s="142" t="s">
        <v>417</v>
      </c>
      <c r="C103" s="143"/>
      <c r="D103" s="30"/>
      <c r="E103" s="192">
        <v>10000</v>
      </c>
      <c r="F103" s="142" t="s">
        <v>1041</v>
      </c>
      <c r="G103" s="142"/>
    </row>
    <row r="104" spans="1:7">
      <c r="A104" s="142">
        <v>102</v>
      </c>
      <c r="B104" s="142" t="s">
        <v>287</v>
      </c>
      <c r="C104" s="143"/>
      <c r="D104" s="30"/>
      <c r="E104" s="192">
        <v>30000</v>
      </c>
      <c r="F104" s="142" t="s">
        <v>1041</v>
      </c>
      <c r="G104" s="142"/>
    </row>
    <row r="105" spans="1:7">
      <c r="A105" s="142">
        <v>103</v>
      </c>
      <c r="B105" s="142" t="s">
        <v>419</v>
      </c>
      <c r="C105" s="143"/>
      <c r="D105" s="30"/>
      <c r="E105" s="192">
        <v>8000</v>
      </c>
      <c r="F105" s="142" t="s">
        <v>1041</v>
      </c>
      <c r="G105" s="142"/>
    </row>
    <row r="106" spans="1:7">
      <c r="A106" s="142">
        <v>104</v>
      </c>
      <c r="B106" s="142" t="s">
        <v>288</v>
      </c>
      <c r="C106" s="143"/>
      <c r="D106" s="30"/>
      <c r="E106" s="192">
        <v>10000</v>
      </c>
      <c r="F106" s="142" t="s">
        <v>1041</v>
      </c>
      <c r="G106" s="142"/>
    </row>
    <row r="107" spans="1:7">
      <c r="A107" s="142">
        <v>105</v>
      </c>
      <c r="B107" s="142" t="s">
        <v>714</v>
      </c>
      <c r="C107" s="143"/>
      <c r="D107" s="30"/>
      <c r="E107" s="192">
        <v>46000</v>
      </c>
      <c r="F107" s="142" t="s">
        <v>1041</v>
      </c>
      <c r="G107" s="142"/>
    </row>
    <row r="108" spans="1:7">
      <c r="A108" s="142">
        <v>106</v>
      </c>
      <c r="B108" s="142" t="s">
        <v>422</v>
      </c>
      <c r="C108" s="143"/>
      <c r="D108" s="30"/>
      <c r="E108" s="192">
        <v>10000</v>
      </c>
      <c r="F108" s="142" t="s">
        <v>1043</v>
      </c>
      <c r="G108" s="142"/>
    </row>
    <row r="109" spans="1:7">
      <c r="A109" s="142">
        <v>107</v>
      </c>
      <c r="B109" s="142" t="s">
        <v>291</v>
      </c>
      <c r="C109" s="143"/>
      <c r="D109" s="30"/>
      <c r="E109" s="192">
        <v>2000</v>
      </c>
      <c r="F109" s="142" t="s">
        <v>1043</v>
      </c>
      <c r="G109" s="142"/>
    </row>
    <row r="110" spans="1:7">
      <c r="A110" s="142">
        <v>108</v>
      </c>
      <c r="B110" s="142" t="s">
        <v>424</v>
      </c>
      <c r="C110" s="143"/>
      <c r="D110" s="30"/>
      <c r="E110" s="192">
        <v>3000</v>
      </c>
      <c r="F110" s="142" t="s">
        <v>1043</v>
      </c>
      <c r="G110" s="142"/>
    </row>
    <row r="111" spans="1:7">
      <c r="A111" s="142">
        <v>109</v>
      </c>
      <c r="B111" s="142" t="s">
        <v>244</v>
      </c>
      <c r="C111" s="143"/>
      <c r="D111" s="30"/>
      <c r="E111" s="192">
        <v>11000</v>
      </c>
      <c r="F111" s="142" t="s">
        <v>1043</v>
      </c>
      <c r="G111" s="142"/>
    </row>
    <row r="112" spans="1:7">
      <c r="A112" s="142">
        <v>110</v>
      </c>
      <c r="B112" s="142" t="s">
        <v>427</v>
      </c>
      <c r="C112" s="143"/>
      <c r="D112" s="30"/>
      <c r="E112" s="192">
        <v>2000</v>
      </c>
      <c r="F112" s="142" t="s">
        <v>1043</v>
      </c>
      <c r="G112" s="142"/>
    </row>
    <row r="113" spans="1:7">
      <c r="A113" s="142">
        <v>111</v>
      </c>
      <c r="B113" s="142" t="s">
        <v>428</v>
      </c>
      <c r="C113" s="143"/>
      <c r="D113" s="30"/>
      <c r="E113" s="192">
        <v>2000</v>
      </c>
      <c r="F113" s="142" t="s">
        <v>1043</v>
      </c>
      <c r="G113" s="142"/>
    </row>
    <row r="114" spans="1:7">
      <c r="A114" s="142">
        <v>112</v>
      </c>
      <c r="B114" s="142" t="s">
        <v>294</v>
      </c>
      <c r="C114" s="143"/>
      <c r="D114" s="30"/>
      <c r="E114" s="192">
        <v>9000</v>
      </c>
      <c r="F114" s="142" t="s">
        <v>1045</v>
      </c>
      <c r="G114" s="142"/>
    </row>
    <row r="115" spans="1:7">
      <c r="A115" s="142">
        <v>113</v>
      </c>
      <c r="B115" s="142" t="s">
        <v>430</v>
      </c>
      <c r="C115" s="143"/>
      <c r="D115" s="30"/>
      <c r="E115" s="192">
        <v>6000</v>
      </c>
      <c r="F115" s="142" t="s">
        <v>1045</v>
      </c>
      <c r="G115" s="142"/>
    </row>
    <row r="116" spans="1:7">
      <c r="A116" s="142">
        <v>114</v>
      </c>
      <c r="B116" s="142" t="s">
        <v>295</v>
      </c>
      <c r="C116" s="143"/>
      <c r="D116" s="30"/>
      <c r="E116" s="192">
        <v>10000</v>
      </c>
      <c r="F116" s="142" t="s">
        <v>1045</v>
      </c>
      <c r="G116" s="142"/>
    </row>
    <row r="117" spans="1:7">
      <c r="A117" s="142">
        <v>115</v>
      </c>
      <c r="B117" s="142" t="s">
        <v>432</v>
      </c>
      <c r="C117" s="143"/>
      <c r="D117" s="30"/>
      <c r="E117" s="192">
        <v>31000</v>
      </c>
      <c r="F117" s="142" t="s">
        <v>1045</v>
      </c>
      <c r="G117" s="142"/>
    </row>
    <row r="118" spans="1:7">
      <c r="A118" s="142">
        <v>116</v>
      </c>
      <c r="B118" s="142" t="s">
        <v>433</v>
      </c>
      <c r="C118" s="143"/>
      <c r="D118" s="30"/>
      <c r="E118" s="192">
        <v>4000</v>
      </c>
      <c r="F118" s="142" t="s">
        <v>1045</v>
      </c>
      <c r="G118" s="142"/>
    </row>
    <row r="119" spans="1:7">
      <c r="A119" s="142">
        <v>117</v>
      </c>
      <c r="B119" s="142" t="s">
        <v>434</v>
      </c>
      <c r="C119" s="143"/>
      <c r="D119" s="30"/>
      <c r="E119" s="192">
        <v>10000</v>
      </c>
      <c r="F119" s="142" t="s">
        <v>1045</v>
      </c>
      <c r="G119" s="142"/>
    </row>
    <row r="120" spans="1:7">
      <c r="A120" s="142">
        <v>118</v>
      </c>
      <c r="B120" s="142" t="s">
        <v>296</v>
      </c>
      <c r="C120" s="143"/>
      <c r="D120" s="30"/>
      <c r="E120" s="192">
        <v>49000</v>
      </c>
      <c r="F120" s="142" t="s">
        <v>1045</v>
      </c>
      <c r="G120" s="142"/>
    </row>
    <row r="121" spans="1:7">
      <c r="A121" s="142">
        <v>119</v>
      </c>
      <c r="B121" s="142" t="s">
        <v>810</v>
      </c>
      <c r="C121" s="143"/>
      <c r="D121" s="30"/>
      <c r="E121" s="192">
        <v>8000</v>
      </c>
      <c r="F121" s="142" t="s">
        <v>1045</v>
      </c>
      <c r="G121" s="142"/>
    </row>
    <row r="122" spans="1:7">
      <c r="A122" s="142">
        <v>120</v>
      </c>
      <c r="B122" s="142" t="s">
        <v>811</v>
      </c>
      <c r="C122" s="143"/>
      <c r="D122" s="30"/>
      <c r="E122" s="192">
        <v>30000</v>
      </c>
      <c r="F122" s="142" t="s">
        <v>1046</v>
      </c>
      <c r="G122" s="142"/>
    </row>
    <row r="123" spans="1:7">
      <c r="A123" s="142">
        <v>121</v>
      </c>
      <c r="B123" s="142" t="s">
        <v>299</v>
      </c>
      <c r="C123" s="143"/>
      <c r="D123" s="30"/>
      <c r="E123" s="192">
        <v>5000</v>
      </c>
      <c r="F123" s="142" t="s">
        <v>1046</v>
      </c>
      <c r="G123" s="142"/>
    </row>
    <row r="124" spans="1:7">
      <c r="A124" s="142">
        <v>122</v>
      </c>
      <c r="B124" s="142" t="s">
        <v>299</v>
      </c>
      <c r="C124" s="143"/>
      <c r="D124" s="30"/>
      <c r="E124" s="192">
        <v>24000</v>
      </c>
      <c r="F124" s="142" t="s">
        <v>1046</v>
      </c>
      <c r="G124" s="142"/>
    </row>
    <row r="125" spans="1:7">
      <c r="A125" s="142">
        <v>123</v>
      </c>
      <c r="B125" s="142" t="s">
        <v>89</v>
      </c>
      <c r="C125" s="143"/>
      <c r="D125" s="30"/>
      <c r="E125" s="192">
        <v>8000</v>
      </c>
      <c r="F125" s="142" t="s">
        <v>1046</v>
      </c>
      <c r="G125" s="142"/>
    </row>
    <row r="126" spans="1:7">
      <c r="A126" s="142">
        <v>124</v>
      </c>
      <c r="B126" s="142" t="s">
        <v>812</v>
      </c>
      <c r="C126" s="143"/>
      <c r="D126" s="30"/>
      <c r="E126" s="192">
        <v>2000</v>
      </c>
      <c r="F126" s="142" t="s">
        <v>1046</v>
      </c>
      <c r="G126" s="142"/>
    </row>
    <row r="127" spans="1:7">
      <c r="A127" s="142">
        <v>125</v>
      </c>
      <c r="B127" s="142" t="s">
        <v>302</v>
      </c>
      <c r="C127" s="143"/>
      <c r="D127" s="30"/>
      <c r="E127" s="192">
        <v>8000</v>
      </c>
      <c r="F127" s="142" t="s">
        <v>1046</v>
      </c>
      <c r="G127" s="142"/>
    </row>
    <row r="128" spans="1:7">
      <c r="A128" s="142">
        <v>126</v>
      </c>
      <c r="B128" s="142" t="s">
        <v>439</v>
      </c>
      <c r="C128" s="143"/>
      <c r="D128" s="30"/>
      <c r="E128" s="192">
        <v>2000</v>
      </c>
      <c r="F128" s="142" t="s">
        <v>1046</v>
      </c>
      <c r="G128" s="142"/>
    </row>
    <row r="129" spans="1:7">
      <c r="A129" s="142">
        <v>127</v>
      </c>
      <c r="B129" s="142" t="s">
        <v>439</v>
      </c>
      <c r="C129" s="143"/>
      <c r="D129" s="30"/>
      <c r="E129" s="192">
        <v>2000</v>
      </c>
      <c r="F129" s="142" t="s">
        <v>1046</v>
      </c>
      <c r="G129" s="142"/>
    </row>
    <row r="130" spans="1:7">
      <c r="A130" s="142">
        <v>128</v>
      </c>
      <c r="B130" s="142" t="s">
        <v>813</v>
      </c>
      <c r="C130" s="143"/>
      <c r="D130" s="30"/>
      <c r="E130" s="192">
        <v>6000</v>
      </c>
      <c r="F130" s="142" t="s">
        <v>1047</v>
      </c>
      <c r="G130" s="142"/>
    </row>
    <row r="131" spans="1:7">
      <c r="A131" s="142">
        <v>129</v>
      </c>
      <c r="B131" s="142" t="s">
        <v>813</v>
      </c>
      <c r="C131" s="143"/>
      <c r="D131" s="30"/>
      <c r="E131" s="192">
        <v>8000</v>
      </c>
      <c r="F131" s="142" t="s">
        <v>1047</v>
      </c>
      <c r="G131" s="142"/>
    </row>
    <row r="132" spans="1:7">
      <c r="A132" s="142">
        <v>130</v>
      </c>
      <c r="B132" s="142" t="s">
        <v>715</v>
      </c>
      <c r="C132" s="143"/>
      <c r="D132" s="30"/>
      <c r="E132" s="192">
        <v>10000</v>
      </c>
      <c r="F132" s="142" t="s">
        <v>1047</v>
      </c>
      <c r="G132" s="142"/>
    </row>
    <row r="133" spans="1:7">
      <c r="A133" s="142">
        <v>131</v>
      </c>
      <c r="B133" s="142" t="s">
        <v>442</v>
      </c>
      <c r="C133" s="143"/>
      <c r="D133" s="30"/>
      <c r="E133" s="192">
        <v>2000</v>
      </c>
      <c r="F133" s="142" t="s">
        <v>1047</v>
      </c>
      <c r="G133" s="142"/>
    </row>
    <row r="134" spans="1:7">
      <c r="A134" s="142">
        <v>132</v>
      </c>
      <c r="B134" s="142" t="s">
        <v>168</v>
      </c>
      <c r="C134" s="143"/>
      <c r="D134" s="30"/>
      <c r="E134" s="192">
        <v>22000</v>
      </c>
      <c r="F134" s="142" t="s">
        <v>1047</v>
      </c>
      <c r="G134" s="142"/>
    </row>
    <row r="135" spans="1:7">
      <c r="A135" s="142">
        <v>133</v>
      </c>
      <c r="B135" s="142" t="s">
        <v>627</v>
      </c>
      <c r="C135" s="143"/>
      <c r="D135" s="30"/>
      <c r="E135" s="192">
        <v>2000</v>
      </c>
      <c r="F135" s="142" t="s">
        <v>1047</v>
      </c>
      <c r="G135" s="142"/>
    </row>
    <row r="136" spans="1:7">
      <c r="A136" s="142">
        <v>134</v>
      </c>
      <c r="B136" s="142" t="s">
        <v>444</v>
      </c>
      <c r="C136" s="143"/>
      <c r="D136" s="30"/>
      <c r="E136" s="192">
        <v>10000</v>
      </c>
      <c r="F136" s="142" t="s">
        <v>1047</v>
      </c>
      <c r="G136" s="142"/>
    </row>
    <row r="137" spans="1:7">
      <c r="A137" s="142">
        <v>135</v>
      </c>
      <c r="B137" s="142" t="s">
        <v>304</v>
      </c>
      <c r="C137" s="143"/>
      <c r="D137" s="30"/>
      <c r="E137" s="192">
        <v>46000</v>
      </c>
      <c r="F137" s="142" t="s">
        <v>1047</v>
      </c>
      <c r="G137" s="142"/>
    </row>
    <row r="138" spans="1:7">
      <c r="A138" s="142">
        <v>136</v>
      </c>
      <c r="B138" s="142" t="s">
        <v>304</v>
      </c>
      <c r="C138" s="143"/>
      <c r="D138" s="30"/>
      <c r="E138" s="192">
        <v>8000</v>
      </c>
      <c r="F138" s="142" t="s">
        <v>1047</v>
      </c>
      <c r="G138" s="142"/>
    </row>
    <row r="139" spans="1:7">
      <c r="A139" s="142">
        <v>137</v>
      </c>
      <c r="B139" s="142" t="s">
        <v>447</v>
      </c>
      <c r="C139" s="143"/>
      <c r="D139" s="30"/>
      <c r="E139" s="192">
        <v>2000</v>
      </c>
      <c r="F139" s="142" t="s">
        <v>1047</v>
      </c>
      <c r="G139" s="142"/>
    </row>
    <row r="140" spans="1:7">
      <c r="A140" s="142">
        <v>138</v>
      </c>
      <c r="B140" s="142" t="s">
        <v>305</v>
      </c>
      <c r="C140" s="143"/>
      <c r="D140" s="30"/>
      <c r="E140" s="192">
        <v>30000</v>
      </c>
      <c r="F140" s="142" t="s">
        <v>1047</v>
      </c>
      <c r="G140" s="142"/>
    </row>
    <row r="141" spans="1:7">
      <c r="A141" s="142">
        <v>139</v>
      </c>
      <c r="B141" s="142" t="s">
        <v>814</v>
      </c>
      <c r="C141" s="143"/>
      <c r="D141" s="30"/>
      <c r="E141" s="192">
        <v>4000</v>
      </c>
      <c r="F141" s="142" t="s">
        <v>1047</v>
      </c>
      <c r="G141" s="142"/>
    </row>
    <row r="142" spans="1:7">
      <c r="A142" s="142">
        <v>140</v>
      </c>
      <c r="B142" s="142" t="s">
        <v>814</v>
      </c>
      <c r="C142" s="143"/>
      <c r="D142" s="30"/>
      <c r="E142" s="192">
        <v>6000</v>
      </c>
      <c r="F142" s="142" t="s">
        <v>1081</v>
      </c>
      <c r="G142" s="142"/>
    </row>
    <row r="143" spans="1:7">
      <c r="A143" s="142">
        <v>141</v>
      </c>
      <c r="B143" s="142" t="s">
        <v>118</v>
      </c>
      <c r="C143" s="143"/>
      <c r="D143" s="30"/>
      <c r="E143" s="192">
        <v>2000</v>
      </c>
      <c r="F143" s="142" t="s">
        <v>1081</v>
      </c>
      <c r="G143" s="142"/>
    </row>
    <row r="144" spans="1:7">
      <c r="A144" s="142">
        <v>142</v>
      </c>
      <c r="B144" s="142" t="s">
        <v>118</v>
      </c>
      <c r="C144" s="143"/>
      <c r="D144" s="30"/>
      <c r="E144" s="192">
        <v>20000</v>
      </c>
      <c r="F144" s="142" t="s">
        <v>1081</v>
      </c>
      <c r="G144" s="142"/>
    </row>
    <row r="145" spans="1:7">
      <c r="A145" s="142">
        <v>143</v>
      </c>
      <c r="B145" s="142" t="s">
        <v>450</v>
      </c>
      <c r="C145" s="143"/>
      <c r="D145" s="30"/>
      <c r="E145" s="192">
        <v>2000</v>
      </c>
      <c r="F145" s="142" t="s">
        <v>1081</v>
      </c>
      <c r="G145" s="142"/>
    </row>
    <row r="146" spans="1:7">
      <c r="A146" s="142">
        <v>144</v>
      </c>
      <c r="B146" s="142" t="s">
        <v>451</v>
      </c>
      <c r="C146" s="143"/>
      <c r="D146" s="30"/>
      <c r="E146" s="192">
        <v>8000</v>
      </c>
      <c r="F146" s="142" t="s">
        <v>1081</v>
      </c>
      <c r="G146" s="142"/>
    </row>
    <row r="147" spans="1:7">
      <c r="A147" s="142">
        <v>145</v>
      </c>
      <c r="B147" s="142" t="s">
        <v>452</v>
      </c>
      <c r="C147" s="143"/>
      <c r="D147" s="30"/>
      <c r="E147" s="192">
        <v>2000</v>
      </c>
      <c r="F147" s="142" t="s">
        <v>1081</v>
      </c>
      <c r="G147" s="142"/>
    </row>
    <row r="148" spans="1:7">
      <c r="A148" s="142">
        <v>146</v>
      </c>
      <c r="B148" s="142" t="s">
        <v>452</v>
      </c>
      <c r="C148" s="143"/>
      <c r="D148" s="30"/>
      <c r="E148" s="192">
        <v>6000</v>
      </c>
      <c r="F148" s="142" t="s">
        <v>1081</v>
      </c>
      <c r="G148" s="142"/>
    </row>
    <row r="149" spans="1:7">
      <c r="A149" s="142">
        <v>147</v>
      </c>
      <c r="B149" s="142" t="s">
        <v>453</v>
      </c>
      <c r="C149" s="143"/>
      <c r="D149" s="30"/>
      <c r="E149" s="192">
        <v>8000</v>
      </c>
      <c r="F149" s="142" t="s">
        <v>1081</v>
      </c>
      <c r="G149" s="142"/>
    </row>
    <row r="150" spans="1:7">
      <c r="A150" s="142">
        <v>148</v>
      </c>
      <c r="B150" s="142" t="s">
        <v>454</v>
      </c>
      <c r="C150" s="143"/>
      <c r="D150" s="30"/>
      <c r="E150" s="192">
        <v>2000</v>
      </c>
      <c r="F150" s="142" t="s">
        <v>1081</v>
      </c>
      <c r="G150" s="142"/>
    </row>
    <row r="151" spans="1:7">
      <c r="A151" s="142">
        <v>149</v>
      </c>
      <c r="B151" s="142" t="s">
        <v>455</v>
      </c>
      <c r="C151" s="143"/>
      <c r="D151" s="30"/>
      <c r="E151" s="192">
        <v>2000</v>
      </c>
      <c r="F151" s="142" t="s">
        <v>1081</v>
      </c>
      <c r="G151" s="142"/>
    </row>
    <row r="152" spans="1:7">
      <c r="A152" s="142">
        <v>150</v>
      </c>
      <c r="B152" s="142" t="s">
        <v>91</v>
      </c>
      <c r="C152" s="143"/>
      <c r="D152" s="30"/>
      <c r="E152" s="192">
        <v>6000</v>
      </c>
      <c r="F152" s="142" t="s">
        <v>1082</v>
      </c>
      <c r="G152" s="142"/>
    </row>
    <row r="153" spans="1:7">
      <c r="A153" s="142">
        <v>151</v>
      </c>
      <c r="B153" s="142" t="s">
        <v>91</v>
      </c>
      <c r="C153" s="143"/>
      <c r="D153" s="30"/>
      <c r="E153" s="192">
        <v>8000</v>
      </c>
      <c r="F153" s="142" t="s">
        <v>1082</v>
      </c>
      <c r="G153" s="142"/>
    </row>
    <row r="154" spans="1:7">
      <c r="A154" s="142">
        <v>152</v>
      </c>
      <c r="B154" s="142" t="s">
        <v>5</v>
      </c>
      <c r="C154" s="143"/>
      <c r="D154" s="30"/>
      <c r="E154" s="192">
        <v>10000</v>
      </c>
      <c r="F154" s="142" t="s">
        <v>1082</v>
      </c>
      <c r="G154" s="142"/>
    </row>
    <row r="155" spans="1:7">
      <c r="A155" s="142">
        <v>153</v>
      </c>
      <c r="B155" s="142" t="s">
        <v>815</v>
      </c>
      <c r="C155" s="143"/>
      <c r="D155" s="30"/>
      <c r="E155" s="192">
        <v>2000</v>
      </c>
      <c r="F155" s="142" t="s">
        <v>1082</v>
      </c>
      <c r="G155" s="142"/>
    </row>
    <row r="156" spans="1:7">
      <c r="A156" s="142">
        <v>154</v>
      </c>
      <c r="B156" s="142" t="s">
        <v>456</v>
      </c>
      <c r="C156" s="143"/>
      <c r="D156" s="30"/>
      <c r="E156" s="192">
        <v>6000</v>
      </c>
      <c r="F156" s="142" t="s">
        <v>1082</v>
      </c>
      <c r="G156" s="142"/>
    </row>
    <row r="157" spans="1:7">
      <c r="A157" s="142">
        <v>155</v>
      </c>
      <c r="B157" s="142" t="s">
        <v>816</v>
      </c>
      <c r="C157" s="143"/>
      <c r="D157" s="30"/>
      <c r="E157" s="192">
        <v>22000</v>
      </c>
      <c r="F157" s="142" t="s">
        <v>1082</v>
      </c>
      <c r="G157" s="142"/>
    </row>
    <row r="158" spans="1:7">
      <c r="A158" s="142">
        <v>156</v>
      </c>
      <c r="B158" s="142" t="s">
        <v>816</v>
      </c>
      <c r="C158" s="143"/>
      <c r="D158" s="30"/>
      <c r="E158" s="192">
        <v>2000</v>
      </c>
      <c r="F158" s="142" t="s">
        <v>1082</v>
      </c>
      <c r="G158" s="142"/>
    </row>
    <row r="159" spans="1:7">
      <c r="A159" s="142">
        <v>157</v>
      </c>
      <c r="B159" s="142" t="s">
        <v>43</v>
      </c>
      <c r="C159" s="143"/>
      <c r="D159" s="30"/>
      <c r="E159" s="192">
        <v>8000</v>
      </c>
      <c r="F159" s="142" t="s">
        <v>1082</v>
      </c>
      <c r="G159" s="142"/>
    </row>
    <row r="160" spans="1:7">
      <c r="A160" s="142">
        <v>158</v>
      </c>
      <c r="B160" s="142" t="s">
        <v>6</v>
      </c>
      <c r="C160" s="143"/>
      <c r="D160" s="30"/>
      <c r="E160" s="192">
        <v>46000</v>
      </c>
      <c r="F160" s="142" t="s">
        <v>1082</v>
      </c>
      <c r="G160" s="142"/>
    </row>
    <row r="161" spans="1:7">
      <c r="A161" s="142">
        <v>159</v>
      </c>
      <c r="B161" s="142" t="s">
        <v>6</v>
      </c>
      <c r="C161" s="143"/>
      <c r="D161" s="30"/>
      <c r="E161" s="192">
        <v>8000</v>
      </c>
      <c r="F161" s="142" t="s">
        <v>1082</v>
      </c>
      <c r="G161" s="142"/>
    </row>
    <row r="162" spans="1:7">
      <c r="A162" s="142">
        <v>160</v>
      </c>
      <c r="B162" s="142" t="s">
        <v>458</v>
      </c>
      <c r="C162" s="143"/>
      <c r="D162" s="30"/>
      <c r="E162" s="192">
        <v>2000</v>
      </c>
      <c r="F162" s="142" t="s">
        <v>1082</v>
      </c>
      <c r="G162" s="142"/>
    </row>
    <row r="163" spans="1:7">
      <c r="A163" s="142">
        <v>161</v>
      </c>
      <c r="B163" s="142" t="s">
        <v>459</v>
      </c>
      <c r="C163" s="143"/>
      <c r="D163" s="30"/>
      <c r="E163" s="192">
        <v>36000</v>
      </c>
      <c r="F163" s="142" t="s">
        <v>1083</v>
      </c>
      <c r="G163" s="142"/>
    </row>
    <row r="164" spans="1:7">
      <c r="A164" s="142">
        <v>162</v>
      </c>
      <c r="B164" s="142" t="s">
        <v>44</v>
      </c>
      <c r="C164" s="143"/>
      <c r="D164" s="30"/>
      <c r="E164" s="192">
        <v>4000</v>
      </c>
      <c r="F164" s="142" t="s">
        <v>1083</v>
      </c>
      <c r="G164" s="142"/>
    </row>
    <row r="165" spans="1:7">
      <c r="A165" s="142">
        <v>163</v>
      </c>
      <c r="B165" s="142" t="s">
        <v>461</v>
      </c>
      <c r="C165" s="143"/>
      <c r="D165" s="30"/>
      <c r="E165" s="192">
        <v>20000</v>
      </c>
      <c r="F165" s="142" t="s">
        <v>1083</v>
      </c>
      <c r="G165" s="142"/>
    </row>
    <row r="166" spans="1:7">
      <c r="A166" s="142">
        <v>164</v>
      </c>
      <c r="B166" s="142" t="s">
        <v>463</v>
      </c>
      <c r="C166" s="143"/>
      <c r="D166" s="30"/>
      <c r="E166" s="192">
        <v>2000</v>
      </c>
      <c r="F166" s="142" t="s">
        <v>1083</v>
      </c>
      <c r="G166" s="142"/>
    </row>
    <row r="167" spans="1:7">
      <c r="A167" s="142">
        <v>165</v>
      </c>
      <c r="B167" s="142" t="s">
        <v>120</v>
      </c>
      <c r="C167" s="143"/>
      <c r="D167" s="30"/>
      <c r="E167" s="192">
        <v>8000</v>
      </c>
      <c r="F167" s="142" t="s">
        <v>1083</v>
      </c>
      <c r="G167" s="142"/>
    </row>
    <row r="168" spans="1:7">
      <c r="A168" s="142">
        <v>166</v>
      </c>
      <c r="B168" s="142" t="s">
        <v>309</v>
      </c>
      <c r="C168" s="143"/>
      <c r="D168" s="30"/>
      <c r="E168" s="192">
        <v>2000</v>
      </c>
      <c r="F168" s="142" t="s">
        <v>1083</v>
      </c>
      <c r="G168" s="142"/>
    </row>
    <row r="169" spans="1:7">
      <c r="A169" s="142">
        <v>167</v>
      </c>
      <c r="B169" s="142" t="s">
        <v>464</v>
      </c>
      <c r="C169" s="143"/>
      <c r="D169" s="30"/>
      <c r="E169" s="192">
        <v>6000</v>
      </c>
      <c r="F169" s="142" t="s">
        <v>1083</v>
      </c>
      <c r="G169" s="142"/>
    </row>
    <row r="170" spans="1:7">
      <c r="A170" s="142">
        <v>168</v>
      </c>
      <c r="B170" s="142" t="s">
        <v>464</v>
      </c>
      <c r="C170" s="143"/>
      <c r="D170" s="30"/>
      <c r="E170" s="192">
        <v>8000</v>
      </c>
      <c r="F170" s="142" t="s">
        <v>1083</v>
      </c>
      <c r="G170" s="142"/>
    </row>
    <row r="171" spans="1:7">
      <c r="A171" s="142">
        <v>169</v>
      </c>
      <c r="B171" s="142" t="s">
        <v>465</v>
      </c>
      <c r="C171" s="143"/>
      <c r="D171" s="30"/>
      <c r="E171" s="192">
        <v>2000</v>
      </c>
      <c r="F171" s="142" t="s">
        <v>1083</v>
      </c>
      <c r="G171" s="142"/>
    </row>
    <row r="172" spans="1:7">
      <c r="A172" s="142">
        <v>170</v>
      </c>
      <c r="B172" s="142" t="s">
        <v>92</v>
      </c>
      <c r="C172" s="143"/>
      <c r="D172" s="30"/>
      <c r="E172" s="192">
        <v>100000</v>
      </c>
      <c r="F172" s="142" t="s">
        <v>1083</v>
      </c>
      <c r="G172" s="142" t="s">
        <v>2198</v>
      </c>
    </row>
    <row r="173" spans="1:7">
      <c r="A173" s="142">
        <v>171</v>
      </c>
      <c r="B173" s="142" t="s">
        <v>466</v>
      </c>
      <c r="C173" s="143"/>
      <c r="D173" s="30"/>
      <c r="E173" s="192">
        <v>6000</v>
      </c>
      <c r="F173" s="142" t="s">
        <v>1083</v>
      </c>
      <c r="G173" s="142"/>
    </row>
    <row r="174" spans="1:7">
      <c r="A174" s="142">
        <v>172</v>
      </c>
      <c r="B174" s="142" t="s">
        <v>311</v>
      </c>
      <c r="C174" s="143"/>
      <c r="D174" s="30"/>
      <c r="E174" s="192">
        <v>2000</v>
      </c>
      <c r="F174" s="142" t="s">
        <v>1083</v>
      </c>
      <c r="G174" s="142"/>
    </row>
    <row r="175" spans="1:7">
      <c r="A175" s="142">
        <v>173</v>
      </c>
      <c r="B175" s="142" t="s">
        <v>312</v>
      </c>
      <c r="C175" s="143"/>
      <c r="D175" s="30"/>
      <c r="E175" s="192">
        <v>10000</v>
      </c>
      <c r="F175" s="142" t="s">
        <v>1084</v>
      </c>
      <c r="G175" s="142"/>
    </row>
    <row r="176" spans="1:7">
      <c r="A176" s="142">
        <v>174</v>
      </c>
      <c r="B176" s="142" t="s">
        <v>468</v>
      </c>
      <c r="C176" s="143"/>
      <c r="D176" s="30"/>
      <c r="E176" s="192">
        <v>2000</v>
      </c>
      <c r="F176" s="142" t="s">
        <v>1084</v>
      </c>
      <c r="G176" s="142"/>
    </row>
    <row r="177" spans="1:7">
      <c r="A177" s="142">
        <v>175</v>
      </c>
      <c r="B177" s="142" t="s">
        <v>469</v>
      </c>
      <c r="C177" s="143"/>
      <c r="D177" s="30"/>
      <c r="E177" s="192">
        <v>6000</v>
      </c>
      <c r="F177" s="142" t="s">
        <v>1084</v>
      </c>
      <c r="G177" s="142"/>
    </row>
    <row r="178" spans="1:7">
      <c r="A178" s="142">
        <v>176</v>
      </c>
      <c r="B178" s="142" t="s">
        <v>45</v>
      </c>
      <c r="C178" s="143"/>
      <c r="D178" s="30"/>
      <c r="E178" s="192">
        <v>22000</v>
      </c>
      <c r="F178" s="142" t="s">
        <v>1084</v>
      </c>
      <c r="G178" s="142"/>
    </row>
    <row r="179" spans="1:7">
      <c r="A179" s="142">
        <v>177</v>
      </c>
      <c r="B179" s="142" t="s">
        <v>313</v>
      </c>
      <c r="C179" s="143"/>
      <c r="D179" s="30"/>
      <c r="E179" s="192">
        <v>2000</v>
      </c>
      <c r="F179" s="142" t="s">
        <v>1084</v>
      </c>
      <c r="G179" s="142"/>
    </row>
    <row r="180" spans="1:7">
      <c r="A180" s="142">
        <v>178</v>
      </c>
      <c r="B180" s="142" t="s">
        <v>313</v>
      </c>
      <c r="C180" s="143"/>
      <c r="D180" s="30"/>
      <c r="E180" s="192">
        <v>8000</v>
      </c>
      <c r="F180" s="142" t="s">
        <v>1084</v>
      </c>
      <c r="G180" s="142"/>
    </row>
    <row r="181" spans="1:7">
      <c r="A181" s="142">
        <v>179</v>
      </c>
      <c r="B181" s="142" t="s">
        <v>471</v>
      </c>
      <c r="C181" s="143"/>
      <c r="D181" s="30"/>
      <c r="E181" s="192">
        <v>40000</v>
      </c>
      <c r="F181" s="142" t="s">
        <v>1084</v>
      </c>
      <c r="G181" s="142"/>
    </row>
    <row r="182" spans="1:7">
      <c r="A182" s="142">
        <v>180</v>
      </c>
      <c r="B182" s="142" t="s">
        <v>315</v>
      </c>
      <c r="C182" s="143"/>
      <c r="D182" s="30"/>
      <c r="E182" s="192">
        <v>2000</v>
      </c>
      <c r="F182" s="142" t="s">
        <v>1084</v>
      </c>
      <c r="G182" s="142"/>
    </row>
    <row r="183" spans="1:7">
      <c r="A183" s="142">
        <v>181</v>
      </c>
      <c r="B183" s="142" t="s">
        <v>474</v>
      </c>
      <c r="C183" s="143"/>
      <c r="D183" s="30"/>
      <c r="E183" s="192">
        <v>36000</v>
      </c>
      <c r="F183" s="142" t="s">
        <v>1084</v>
      </c>
      <c r="G183" s="142"/>
    </row>
    <row r="184" spans="1:7">
      <c r="A184" s="142">
        <v>182</v>
      </c>
      <c r="B184" s="142" t="s">
        <v>316</v>
      </c>
      <c r="C184" s="143"/>
      <c r="D184" s="30"/>
      <c r="E184" s="192">
        <v>2000</v>
      </c>
      <c r="F184" s="142" t="s">
        <v>1084</v>
      </c>
      <c r="G184" s="142"/>
    </row>
    <row r="185" spans="1:7">
      <c r="A185" s="142">
        <v>183</v>
      </c>
      <c r="B185" s="142" t="s">
        <v>122</v>
      </c>
      <c r="C185" s="143"/>
      <c r="D185" s="30"/>
      <c r="E185" s="192">
        <v>20000</v>
      </c>
      <c r="F185" s="142" t="s">
        <v>1085</v>
      </c>
      <c r="G185" s="142"/>
    </row>
    <row r="186" spans="1:7">
      <c r="A186" s="142">
        <v>184</v>
      </c>
      <c r="B186" s="142" t="s">
        <v>716</v>
      </c>
      <c r="C186" s="143"/>
      <c r="D186" s="30"/>
      <c r="E186" s="192">
        <v>2000</v>
      </c>
      <c r="F186" s="142" t="s">
        <v>1085</v>
      </c>
      <c r="G186" s="142"/>
    </row>
    <row r="187" spans="1:7">
      <c r="A187" s="142">
        <v>185</v>
      </c>
      <c r="B187" s="142" t="s">
        <v>477</v>
      </c>
      <c r="C187" s="143"/>
      <c r="D187" s="30"/>
      <c r="E187" s="192">
        <v>2000</v>
      </c>
      <c r="F187" s="142" t="s">
        <v>1085</v>
      </c>
      <c r="G187" s="142"/>
    </row>
    <row r="188" spans="1:7">
      <c r="A188" s="142">
        <v>186</v>
      </c>
      <c r="B188" s="142" t="s">
        <v>478</v>
      </c>
      <c r="C188" s="143"/>
      <c r="D188" s="30"/>
      <c r="E188" s="192">
        <v>16000</v>
      </c>
      <c r="F188" s="142" t="s">
        <v>1085</v>
      </c>
      <c r="G188" s="142"/>
    </row>
    <row r="189" spans="1:7">
      <c r="A189" s="142">
        <v>187</v>
      </c>
      <c r="B189" s="142" t="s">
        <v>479</v>
      </c>
      <c r="C189" s="143"/>
      <c r="D189" s="30"/>
      <c r="E189" s="192">
        <v>100000</v>
      </c>
      <c r="F189" s="142" t="s">
        <v>1085</v>
      </c>
      <c r="G189" s="142" t="s">
        <v>2198</v>
      </c>
    </row>
    <row r="190" spans="1:7">
      <c r="A190" s="142">
        <v>188</v>
      </c>
      <c r="B190" s="142" t="s">
        <v>125</v>
      </c>
      <c r="C190" s="143"/>
      <c r="D190" s="30"/>
      <c r="E190" s="192">
        <v>6000</v>
      </c>
      <c r="F190" s="142" t="s">
        <v>1085</v>
      </c>
      <c r="G190" s="142"/>
    </row>
    <row r="191" spans="1:7">
      <c r="A191" s="142">
        <v>189</v>
      </c>
      <c r="B191" s="142" t="s">
        <v>817</v>
      </c>
      <c r="C191" s="143"/>
      <c r="D191" s="30"/>
      <c r="E191" s="192">
        <v>6000</v>
      </c>
      <c r="F191" s="142" t="s">
        <v>1085</v>
      </c>
      <c r="G191" s="142"/>
    </row>
    <row r="192" spans="1:7">
      <c r="A192" s="142">
        <v>190</v>
      </c>
      <c r="B192" s="142" t="s">
        <v>818</v>
      </c>
      <c r="C192" s="143"/>
      <c r="D192" s="30"/>
      <c r="E192" s="192">
        <v>68000</v>
      </c>
      <c r="F192" s="142" t="s">
        <v>1086</v>
      </c>
      <c r="G192" s="142"/>
    </row>
    <row r="193" spans="1:7">
      <c r="A193" s="142">
        <v>191</v>
      </c>
      <c r="B193" s="142" t="s">
        <v>18</v>
      </c>
      <c r="C193" s="143"/>
      <c r="D193" s="30"/>
      <c r="E193" s="192">
        <v>40000</v>
      </c>
      <c r="F193" s="142" t="s">
        <v>1086</v>
      </c>
      <c r="G193" s="142"/>
    </row>
    <row r="194" spans="1:7">
      <c r="A194" s="142">
        <v>192</v>
      </c>
      <c r="B194" s="142" t="s">
        <v>169</v>
      </c>
      <c r="C194" s="143"/>
      <c r="D194" s="30"/>
      <c r="E194" s="192">
        <v>100000</v>
      </c>
      <c r="F194" s="142" t="s">
        <v>1086</v>
      </c>
      <c r="G194" s="142" t="s">
        <v>2198</v>
      </c>
    </row>
    <row r="195" spans="1:7">
      <c r="A195" s="142">
        <v>193</v>
      </c>
      <c r="B195" s="142" t="s">
        <v>819</v>
      </c>
      <c r="C195" s="143"/>
      <c r="D195" s="30"/>
      <c r="E195" s="192">
        <v>30000</v>
      </c>
      <c r="F195" s="142" t="s">
        <v>1086</v>
      </c>
      <c r="G195" s="142"/>
    </row>
    <row r="196" spans="1:7">
      <c r="A196" s="142">
        <v>194</v>
      </c>
      <c r="B196" s="142" t="s">
        <v>820</v>
      </c>
      <c r="C196" s="143"/>
      <c r="D196" s="30"/>
      <c r="E196" s="192">
        <v>20000</v>
      </c>
      <c r="F196" s="142" t="s">
        <v>1086</v>
      </c>
      <c r="G196" s="142"/>
    </row>
    <row r="197" spans="1:7">
      <c r="A197" s="142">
        <v>195</v>
      </c>
      <c r="B197" s="142" t="s">
        <v>821</v>
      </c>
      <c r="C197" s="143"/>
      <c r="D197" s="30"/>
      <c r="E197" s="192">
        <v>100000</v>
      </c>
      <c r="F197" s="142" t="s">
        <v>1086</v>
      </c>
      <c r="G197" s="142" t="s">
        <v>2198</v>
      </c>
    </row>
    <row r="198" spans="1:7">
      <c r="A198" s="142">
        <v>196</v>
      </c>
      <c r="B198" s="142" t="s">
        <v>486</v>
      </c>
      <c r="C198" s="143"/>
      <c r="D198" s="30"/>
      <c r="E198" s="192">
        <v>100000</v>
      </c>
      <c r="F198" s="142" t="s">
        <v>1086</v>
      </c>
      <c r="G198" s="142" t="s">
        <v>2198</v>
      </c>
    </row>
    <row r="199" spans="1:7">
      <c r="A199" s="142">
        <v>197</v>
      </c>
      <c r="B199" s="142" t="s">
        <v>49</v>
      </c>
      <c r="C199" s="143"/>
      <c r="D199" s="30"/>
      <c r="E199" s="192">
        <v>100000</v>
      </c>
      <c r="F199" s="142" t="s">
        <v>1087</v>
      </c>
      <c r="G199" s="142" t="s">
        <v>2198</v>
      </c>
    </row>
    <row r="200" spans="1:7">
      <c r="A200" s="142">
        <v>198</v>
      </c>
      <c r="B200" s="142" t="s">
        <v>490</v>
      </c>
      <c r="C200" s="143"/>
      <c r="D200" s="30"/>
      <c r="E200" s="192">
        <v>68000</v>
      </c>
      <c r="F200" s="142" t="s">
        <v>1087</v>
      </c>
      <c r="G200" s="142"/>
    </row>
    <row r="201" spans="1:7">
      <c r="A201" s="142">
        <v>199</v>
      </c>
      <c r="B201" s="142" t="s">
        <v>491</v>
      </c>
      <c r="C201" s="143"/>
      <c r="D201" s="30"/>
      <c r="E201" s="192">
        <v>40000</v>
      </c>
      <c r="F201" s="142" t="s">
        <v>1087</v>
      </c>
      <c r="G201" s="142"/>
    </row>
    <row r="202" spans="1:7">
      <c r="A202" s="142">
        <v>200</v>
      </c>
      <c r="B202" s="142" t="s">
        <v>51</v>
      </c>
      <c r="C202" s="143"/>
      <c r="D202" s="30"/>
      <c r="E202" s="192">
        <v>30000</v>
      </c>
      <c r="F202" s="142" t="s">
        <v>1048</v>
      </c>
      <c r="G202" s="142"/>
    </row>
    <row r="203" spans="1:7">
      <c r="A203" s="142">
        <v>201</v>
      </c>
      <c r="B203" s="142" t="s">
        <v>52</v>
      </c>
      <c r="C203" s="143"/>
      <c r="D203" s="30"/>
      <c r="E203" s="192">
        <v>20000</v>
      </c>
      <c r="F203" s="142" t="s">
        <v>1048</v>
      </c>
      <c r="G203" s="142"/>
    </row>
    <row r="204" spans="1:7">
      <c r="A204" s="142">
        <v>202</v>
      </c>
      <c r="B204" s="142" t="s">
        <v>179</v>
      </c>
      <c r="C204" s="143"/>
      <c r="D204" s="30"/>
      <c r="E204" s="192">
        <v>56000</v>
      </c>
      <c r="F204" s="142" t="s">
        <v>1088</v>
      </c>
      <c r="G204" s="142"/>
    </row>
    <row r="205" spans="1:7">
      <c r="A205" s="142">
        <v>203</v>
      </c>
      <c r="B205" s="142" t="s">
        <v>179</v>
      </c>
      <c r="C205" s="143"/>
      <c r="D205" s="30"/>
      <c r="E205" s="192">
        <v>68000</v>
      </c>
      <c r="F205" s="142" t="s">
        <v>1088</v>
      </c>
      <c r="G205" s="142"/>
    </row>
    <row r="206" spans="1:7">
      <c r="A206" s="142">
        <v>204</v>
      </c>
      <c r="B206" s="142" t="s">
        <v>500</v>
      </c>
      <c r="C206" s="143"/>
      <c r="D206" s="30"/>
      <c r="E206" s="192">
        <v>40000</v>
      </c>
      <c r="F206" s="142" t="s">
        <v>1088</v>
      </c>
      <c r="G206" s="142"/>
    </row>
    <row r="207" spans="1:7">
      <c r="A207" s="142">
        <v>205</v>
      </c>
      <c r="B207" s="142" t="s">
        <v>503</v>
      </c>
      <c r="C207" s="143"/>
      <c r="D207" s="30"/>
      <c r="E207" s="192">
        <v>15000</v>
      </c>
      <c r="F207" s="142" t="s">
        <v>1088</v>
      </c>
      <c r="G207" s="142"/>
    </row>
    <row r="208" spans="1:7">
      <c r="A208" s="142">
        <v>206</v>
      </c>
      <c r="B208" s="142" t="s">
        <v>504</v>
      </c>
      <c r="C208" s="143"/>
      <c r="D208" s="30"/>
      <c r="E208" s="192">
        <v>10000</v>
      </c>
      <c r="F208" s="142" t="s">
        <v>1088</v>
      </c>
      <c r="G208" s="142"/>
    </row>
    <row r="209" spans="1:7">
      <c r="A209" s="142">
        <v>207</v>
      </c>
      <c r="B209" s="142" t="s">
        <v>94</v>
      </c>
      <c r="C209" s="143"/>
      <c r="D209" s="30"/>
      <c r="E209" s="192">
        <v>500000</v>
      </c>
      <c r="F209" s="142" t="s">
        <v>1089</v>
      </c>
      <c r="G209" s="142" t="s">
        <v>2198</v>
      </c>
    </row>
    <row r="210" spans="1:7">
      <c r="A210" s="142">
        <v>208</v>
      </c>
      <c r="B210" s="142" t="s">
        <v>180</v>
      </c>
      <c r="C210" s="143"/>
      <c r="D210" s="30"/>
      <c r="E210" s="192">
        <v>500000</v>
      </c>
      <c r="F210" s="142" t="s">
        <v>1089</v>
      </c>
      <c r="G210" s="142" t="s">
        <v>2198</v>
      </c>
    </row>
    <row r="211" spans="1:7">
      <c r="A211" s="142">
        <v>209</v>
      </c>
      <c r="B211" s="142" t="s">
        <v>180</v>
      </c>
      <c r="C211" s="143"/>
      <c r="D211" s="30"/>
      <c r="E211" s="192">
        <v>500000</v>
      </c>
      <c r="F211" s="142" t="s">
        <v>1089</v>
      </c>
      <c r="G211" s="142" t="s">
        <v>2198</v>
      </c>
    </row>
    <row r="212" spans="1:7">
      <c r="A212" s="142">
        <v>210</v>
      </c>
      <c r="B212" s="142" t="s">
        <v>822</v>
      </c>
      <c r="C212" s="143"/>
      <c r="D212" s="30"/>
      <c r="E212" s="192">
        <v>68000</v>
      </c>
      <c r="F212" s="142" t="s">
        <v>1089</v>
      </c>
      <c r="G212" s="142"/>
    </row>
    <row r="213" spans="1:7">
      <c r="A213" s="142">
        <v>211</v>
      </c>
      <c r="B213" s="142" t="s">
        <v>61</v>
      </c>
      <c r="C213" s="143"/>
      <c r="D213" s="30"/>
      <c r="E213" s="192">
        <v>40000</v>
      </c>
      <c r="F213" s="142" t="s">
        <v>1089</v>
      </c>
      <c r="G213" s="142"/>
    </row>
    <row r="214" spans="1:7">
      <c r="A214" s="142">
        <v>212</v>
      </c>
      <c r="B214" s="142" t="s">
        <v>509</v>
      </c>
      <c r="C214" s="143"/>
      <c r="D214" s="30"/>
      <c r="E214" s="192">
        <v>20000</v>
      </c>
      <c r="F214" s="142" t="s">
        <v>1089</v>
      </c>
      <c r="G214" s="142"/>
    </row>
    <row r="215" spans="1:7">
      <c r="A215" s="142">
        <v>213</v>
      </c>
      <c r="B215" s="142" t="s">
        <v>331</v>
      </c>
      <c r="C215" s="143"/>
      <c r="D215" s="30"/>
      <c r="E215" s="192">
        <v>68000</v>
      </c>
      <c r="F215" s="142" t="s">
        <v>1090</v>
      </c>
      <c r="G215" s="142"/>
    </row>
    <row r="216" spans="1:7">
      <c r="A216" s="142">
        <v>214</v>
      </c>
      <c r="B216" s="142" t="s">
        <v>512</v>
      </c>
      <c r="C216" s="143"/>
      <c r="D216" s="30"/>
      <c r="E216" s="192">
        <v>40000</v>
      </c>
      <c r="F216" s="142" t="s">
        <v>1090</v>
      </c>
      <c r="G216" s="142"/>
    </row>
    <row r="217" spans="1:7">
      <c r="A217" s="142">
        <v>215</v>
      </c>
      <c r="B217" s="142" t="s">
        <v>136</v>
      </c>
      <c r="C217" s="143"/>
      <c r="D217" s="30"/>
      <c r="E217" s="192">
        <v>300000</v>
      </c>
      <c r="F217" s="142" t="s">
        <v>1090</v>
      </c>
      <c r="G217" s="142" t="s">
        <v>2198</v>
      </c>
    </row>
    <row r="218" spans="1:7">
      <c r="A218" s="142">
        <v>216</v>
      </c>
      <c r="B218" s="142" t="s">
        <v>137</v>
      </c>
      <c r="C218" s="143"/>
      <c r="D218" s="30"/>
      <c r="E218" s="192">
        <v>400000</v>
      </c>
      <c r="F218" s="142" t="s">
        <v>1090</v>
      </c>
      <c r="G218" s="142" t="s">
        <v>2198</v>
      </c>
    </row>
    <row r="219" spans="1:7">
      <c r="A219" s="142">
        <v>217</v>
      </c>
      <c r="B219" s="142" t="s">
        <v>137</v>
      </c>
      <c r="C219" s="143"/>
      <c r="D219" s="30"/>
      <c r="E219" s="192">
        <v>300000</v>
      </c>
      <c r="F219" s="142" t="s">
        <v>1090</v>
      </c>
      <c r="G219" s="142" t="s">
        <v>2198</v>
      </c>
    </row>
    <row r="220" spans="1:7">
      <c r="A220" s="142">
        <v>218</v>
      </c>
      <c r="B220" s="142" t="s">
        <v>139</v>
      </c>
      <c r="C220" s="143"/>
      <c r="D220" s="30"/>
      <c r="E220" s="192">
        <v>40000</v>
      </c>
      <c r="F220" s="142" t="s">
        <v>1091</v>
      </c>
      <c r="G220" s="142"/>
    </row>
    <row r="221" spans="1:7" ht="28.5">
      <c r="A221" s="142">
        <v>219</v>
      </c>
      <c r="B221" s="142" t="s">
        <v>1402</v>
      </c>
      <c r="C221" s="143"/>
      <c r="D221" s="30"/>
      <c r="E221" s="192">
        <v>2000</v>
      </c>
      <c r="F221" s="142" t="s">
        <v>1404</v>
      </c>
      <c r="G221" s="142"/>
    </row>
    <row r="222" spans="1:7" ht="28.5">
      <c r="A222" s="142">
        <v>220</v>
      </c>
      <c r="B222" s="142" t="s">
        <v>1943</v>
      </c>
      <c r="C222" s="143"/>
      <c r="D222" s="30"/>
      <c r="E222" s="192">
        <v>2000</v>
      </c>
      <c r="F222" s="142" t="s">
        <v>1403</v>
      </c>
      <c r="G222" s="142"/>
    </row>
    <row r="223" spans="1:7" ht="28.5">
      <c r="A223" s="142">
        <v>221</v>
      </c>
      <c r="B223" s="142" t="s">
        <v>2987</v>
      </c>
      <c r="C223" s="143"/>
      <c r="D223" s="30"/>
      <c r="E223" s="192">
        <v>9904</v>
      </c>
      <c r="F223" s="142" t="s">
        <v>8634</v>
      </c>
      <c r="G223" s="553" t="s">
        <v>8471</v>
      </c>
    </row>
    <row r="224" spans="1:7">
      <c r="A224" s="142">
        <v>222</v>
      </c>
      <c r="B224" s="142" t="s">
        <v>3273</v>
      </c>
      <c r="C224" s="143"/>
      <c r="D224" s="30"/>
      <c r="E224" s="192">
        <v>9904</v>
      </c>
      <c r="F224" s="142" t="s">
        <v>8635</v>
      </c>
      <c r="G224" s="553"/>
    </row>
    <row r="225" spans="1:7" ht="28.5">
      <c r="A225" s="142">
        <v>223</v>
      </c>
      <c r="B225" s="142" t="s">
        <v>3573</v>
      </c>
      <c r="C225" s="143"/>
      <c r="D225" s="30"/>
      <c r="E225" s="192">
        <v>9904</v>
      </c>
      <c r="F225" s="142" t="s">
        <v>8636</v>
      </c>
      <c r="G225" s="553"/>
    </row>
    <row r="226" spans="1:7">
      <c r="A226" s="142">
        <v>224</v>
      </c>
      <c r="B226" s="142" t="s">
        <v>3890</v>
      </c>
      <c r="C226" s="143"/>
      <c r="D226" s="30"/>
      <c r="E226" s="192">
        <v>9904</v>
      </c>
      <c r="F226" s="142" t="s">
        <v>8608</v>
      </c>
      <c r="G226" s="553"/>
    </row>
    <row r="227" spans="1:7" ht="54.75" customHeight="1">
      <c r="A227" s="142">
        <v>225</v>
      </c>
      <c r="B227" s="142" t="s">
        <v>3881</v>
      </c>
      <c r="C227" s="143"/>
      <c r="D227" s="30"/>
      <c r="E227" s="192">
        <v>71310</v>
      </c>
      <c r="F227" s="142" t="s">
        <v>8687</v>
      </c>
      <c r="G227" s="143" t="s">
        <v>8474</v>
      </c>
    </row>
    <row r="228" spans="1:7" ht="27" customHeight="1">
      <c r="A228" s="582" t="s">
        <v>1938</v>
      </c>
      <c r="B228" s="582"/>
      <c r="C228" s="582"/>
      <c r="D228" s="582"/>
      <c r="E228" s="309">
        <f>SUM(E3:E227)</f>
        <v>7075926</v>
      </c>
      <c r="F228" s="369"/>
      <c r="G228" s="369"/>
    </row>
    <row r="229" spans="1:7" ht="28.5">
      <c r="A229" s="577" t="s">
        <v>2195</v>
      </c>
      <c r="B229" s="577"/>
      <c r="C229" s="577"/>
      <c r="D229" s="577"/>
      <c r="E229" s="351">
        <f>E3-3000+E15+E18+E30+E41-15000+E58+E67+E74-5000+E172+E189+E194+E197+E198+E199+E209+E210+E211+E217+E218+E219+E227</f>
        <v>4171310</v>
      </c>
      <c r="F229" s="59"/>
      <c r="G229" s="63" t="s">
        <v>3889</v>
      </c>
    </row>
    <row r="230" spans="1:7" ht="52.5" customHeight="1">
      <c r="A230" s="577" t="s">
        <v>2196</v>
      </c>
      <c r="B230" s="577"/>
      <c r="C230" s="577"/>
      <c r="D230" s="577"/>
      <c r="E230" s="351">
        <f>E228-E229</f>
        <v>2904616</v>
      </c>
      <c r="F230" s="59"/>
      <c r="G230" s="63" t="s">
        <v>3635</v>
      </c>
    </row>
    <row r="231" spans="1:7" ht="46.5" customHeight="1">
      <c r="A231" s="566" t="s">
        <v>9058</v>
      </c>
      <c r="B231" s="566"/>
      <c r="C231" s="566"/>
      <c r="D231" s="566"/>
      <c r="E231" s="566"/>
      <c r="F231" s="566"/>
      <c r="G231" s="566"/>
    </row>
  </sheetData>
  <mergeCells count="5">
    <mergeCell ref="G223:G226"/>
    <mergeCell ref="A231:G231"/>
    <mergeCell ref="A228:D228"/>
    <mergeCell ref="A229:D229"/>
    <mergeCell ref="A230:D230"/>
  </mergeCells>
  <phoneticPr fontId="2" type="noConversion"/>
  <printOptions horizontalCentered="1"/>
  <pageMargins left="0.70866141732283472" right="0.51181102362204722" top="0.55118110236220474" bottom="0.55118110236220474" header="0.31496062992125984" footer="0.31496062992125984"/>
  <pageSetup paperSize="9" scale="81" fitToHeight="100" orientation="portrait" r:id="rId1"/>
  <headerFooter>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6"/>
  <sheetViews>
    <sheetView zoomScale="90" zoomScaleNormal="90" zoomScaleSheetLayoutView="110" workbookViewId="0">
      <pane xSplit="3" ySplit="3" topLeftCell="D189" activePane="bottomRight" state="frozen"/>
      <selection activeCell="C4" sqref="C4"/>
      <selection pane="topRight" activeCell="C4" sqref="C4"/>
      <selection pane="bottomLeft" activeCell="C4" sqref="C4"/>
      <selection pane="bottomRight" activeCell="D184" sqref="D184:E194"/>
    </sheetView>
  </sheetViews>
  <sheetFormatPr defaultColWidth="8.875" defaultRowHeight="14.25"/>
  <cols>
    <col min="1" max="1" width="5.25" style="3" customWidth="1"/>
    <col min="2" max="2" width="11" style="3" bestFit="1" customWidth="1"/>
    <col min="3" max="3" width="12.75" style="3" customWidth="1"/>
    <col min="4" max="4" width="22.625" style="3" bestFit="1" customWidth="1"/>
    <col min="5" max="5" width="20.375" style="3" customWidth="1"/>
    <col min="6" max="6" width="11.125" style="3" customWidth="1"/>
    <col min="7" max="7" width="11.875" style="58" customWidth="1"/>
    <col min="8" max="8" width="10.25" style="203" customWidth="1"/>
    <col min="9" max="9" width="11.375" style="20" customWidth="1"/>
    <col min="10" max="10" width="12.125" style="20" customWidth="1"/>
    <col min="11" max="11" width="53.625" style="381" customWidth="1"/>
    <col min="12" max="12" width="14.5" style="16" customWidth="1"/>
    <col min="13" max="13" width="15.375" style="3" customWidth="1"/>
    <col min="14" max="16384" width="8.875" style="3"/>
  </cols>
  <sheetData>
    <row r="1" spans="1:13" s="2" customFormat="1" ht="26.25" customHeight="1">
      <c r="A1" s="293" t="s">
        <v>3967</v>
      </c>
      <c r="B1" s="295"/>
      <c r="C1" s="295"/>
      <c r="D1" s="295"/>
      <c r="E1" s="295"/>
      <c r="F1" s="295"/>
      <c r="G1" s="298"/>
      <c r="H1" s="377"/>
      <c r="I1" s="297"/>
      <c r="J1" s="297"/>
      <c r="K1" s="379"/>
      <c r="L1" s="378"/>
      <c r="M1" s="295"/>
    </row>
    <row r="2" spans="1:13">
      <c r="A2" s="547" t="s">
        <v>0</v>
      </c>
      <c r="B2" s="547" t="s">
        <v>83</v>
      </c>
      <c r="C2" s="547" t="s">
        <v>8681</v>
      </c>
      <c r="D2" s="547" t="s">
        <v>21</v>
      </c>
      <c r="E2" s="547" t="s">
        <v>22</v>
      </c>
      <c r="F2" s="547" t="s">
        <v>2019</v>
      </c>
      <c r="G2" s="548" t="s">
        <v>8632</v>
      </c>
      <c r="H2" s="547" t="s">
        <v>40</v>
      </c>
      <c r="I2" s="547" t="s">
        <v>41</v>
      </c>
      <c r="J2" s="547" t="s">
        <v>2020</v>
      </c>
      <c r="K2" s="547"/>
      <c r="L2" s="547"/>
      <c r="M2" s="547" t="s">
        <v>2026</v>
      </c>
    </row>
    <row r="3" spans="1:13">
      <c r="A3" s="547"/>
      <c r="B3" s="547"/>
      <c r="C3" s="547"/>
      <c r="D3" s="547"/>
      <c r="E3" s="547"/>
      <c r="F3" s="547"/>
      <c r="G3" s="548"/>
      <c r="H3" s="547"/>
      <c r="I3" s="547"/>
      <c r="J3" s="147" t="s">
        <v>4005</v>
      </c>
      <c r="K3" s="547" t="s">
        <v>35</v>
      </c>
      <c r="L3" s="547"/>
      <c r="M3" s="547"/>
    </row>
    <row r="4" spans="1:13" s="19" customFormat="1" ht="42.75">
      <c r="A4" s="142">
        <v>1</v>
      </c>
      <c r="B4" s="142" t="s">
        <v>234</v>
      </c>
      <c r="C4" s="192">
        <v>825000</v>
      </c>
      <c r="D4" s="30" t="s">
        <v>574</v>
      </c>
      <c r="E4" s="143" t="s">
        <v>85</v>
      </c>
      <c r="F4" s="142" t="s">
        <v>575</v>
      </c>
      <c r="G4" s="43">
        <v>1000000</v>
      </c>
      <c r="H4" s="146" t="s">
        <v>2222</v>
      </c>
      <c r="I4" s="142"/>
      <c r="J4" s="142" t="s">
        <v>572</v>
      </c>
      <c r="K4" s="555" t="s">
        <v>3674</v>
      </c>
      <c r="L4" s="553" t="s">
        <v>879</v>
      </c>
      <c r="M4" s="597"/>
    </row>
    <row r="5" spans="1:13" s="19" customFormat="1" ht="42.75">
      <c r="A5" s="142">
        <v>2</v>
      </c>
      <c r="B5" s="142" t="s">
        <v>619</v>
      </c>
      <c r="C5" s="192">
        <v>440000</v>
      </c>
      <c r="D5" s="30" t="s">
        <v>620</v>
      </c>
      <c r="E5" s="143" t="s">
        <v>85</v>
      </c>
      <c r="F5" s="142" t="s">
        <v>621</v>
      </c>
      <c r="G5" s="43">
        <v>500000</v>
      </c>
      <c r="H5" s="146" t="s">
        <v>2222</v>
      </c>
      <c r="I5" s="142"/>
      <c r="J5" s="142" t="s">
        <v>622</v>
      </c>
      <c r="K5" s="555"/>
      <c r="L5" s="553"/>
      <c r="M5" s="597"/>
    </row>
    <row r="6" spans="1:13" s="19" customFormat="1" ht="142.5">
      <c r="A6" s="142">
        <v>3</v>
      </c>
      <c r="B6" s="142" t="s">
        <v>577</v>
      </c>
      <c r="C6" s="192">
        <v>194000</v>
      </c>
      <c r="D6" s="30" t="s">
        <v>574</v>
      </c>
      <c r="E6" s="143" t="s">
        <v>85</v>
      </c>
      <c r="F6" s="142" t="s">
        <v>576</v>
      </c>
      <c r="G6" s="43">
        <v>200000</v>
      </c>
      <c r="H6" s="146">
        <f>3000/100000/(30-18)*30</f>
        <v>7.4999999999999997E-2</v>
      </c>
      <c r="I6" s="174" t="s">
        <v>883</v>
      </c>
      <c r="J6" s="142"/>
      <c r="K6" s="108" t="s">
        <v>1940</v>
      </c>
      <c r="L6" s="140" t="s">
        <v>2172</v>
      </c>
      <c r="M6" s="38" t="s">
        <v>3672</v>
      </c>
    </row>
    <row r="7" spans="1:13" s="19" customFormat="1" ht="42.75">
      <c r="A7" s="142">
        <v>4</v>
      </c>
      <c r="B7" s="142" t="s">
        <v>249</v>
      </c>
      <c r="C7" s="192">
        <v>400000</v>
      </c>
      <c r="D7" s="30" t="s">
        <v>574</v>
      </c>
      <c r="E7" s="143" t="s">
        <v>85</v>
      </c>
      <c r="F7" s="142" t="s">
        <v>576</v>
      </c>
      <c r="G7" s="43">
        <v>400000</v>
      </c>
      <c r="H7" s="146" t="s">
        <v>2222</v>
      </c>
      <c r="I7" s="142"/>
      <c r="J7" s="142"/>
      <c r="K7" s="108" t="s">
        <v>880</v>
      </c>
      <c r="L7" s="140" t="s">
        <v>2040</v>
      </c>
      <c r="M7" s="38" t="s">
        <v>3670</v>
      </c>
    </row>
    <row r="8" spans="1:13" s="19" customFormat="1" ht="42.75">
      <c r="A8" s="142">
        <v>5</v>
      </c>
      <c r="B8" s="142" t="s">
        <v>250</v>
      </c>
      <c r="C8" s="192">
        <v>96000</v>
      </c>
      <c r="D8" s="30" t="s">
        <v>574</v>
      </c>
      <c r="E8" s="143" t="s">
        <v>85</v>
      </c>
      <c r="F8" s="142" t="s">
        <v>576</v>
      </c>
      <c r="G8" s="43">
        <v>100000</v>
      </c>
      <c r="H8" s="146">
        <f>2000/50000</f>
        <v>0.04</v>
      </c>
      <c r="I8" s="174" t="s">
        <v>881</v>
      </c>
      <c r="J8" s="142"/>
      <c r="K8" s="108" t="s">
        <v>893</v>
      </c>
      <c r="L8" s="140" t="s">
        <v>2041</v>
      </c>
      <c r="M8" s="38" t="s">
        <v>3670</v>
      </c>
    </row>
    <row r="9" spans="1:13" s="19" customFormat="1" ht="42.75">
      <c r="A9" s="142">
        <v>6</v>
      </c>
      <c r="B9" s="142" t="s">
        <v>251</v>
      </c>
      <c r="C9" s="192">
        <v>1900000</v>
      </c>
      <c r="D9" s="30" t="s">
        <v>574</v>
      </c>
      <c r="E9" s="143" t="s">
        <v>85</v>
      </c>
      <c r="F9" s="142" t="s">
        <v>576</v>
      </c>
      <c r="G9" s="43">
        <v>2000000</v>
      </c>
      <c r="H9" s="146">
        <f>100000/2000000</f>
        <v>0.05</v>
      </c>
      <c r="I9" s="174" t="s">
        <v>2207</v>
      </c>
      <c r="J9" s="142" t="s">
        <v>573</v>
      </c>
      <c r="K9" s="108" t="s">
        <v>892</v>
      </c>
      <c r="L9" s="140" t="s">
        <v>882</v>
      </c>
      <c r="M9" s="38" t="s">
        <v>3670</v>
      </c>
    </row>
    <row r="10" spans="1:13" s="19" customFormat="1" ht="42.75">
      <c r="A10" s="142">
        <v>7</v>
      </c>
      <c r="B10" s="142" t="s">
        <v>251</v>
      </c>
      <c r="C10" s="192">
        <v>288000</v>
      </c>
      <c r="D10" s="30" t="s">
        <v>574</v>
      </c>
      <c r="E10" s="143" t="s">
        <v>85</v>
      </c>
      <c r="F10" s="142" t="s">
        <v>576</v>
      </c>
      <c r="G10" s="43">
        <v>300000</v>
      </c>
      <c r="H10" s="593">
        <f>2000/50000/10*30</f>
        <v>0.12</v>
      </c>
      <c r="I10" s="592" t="s">
        <v>894</v>
      </c>
      <c r="J10" s="556"/>
      <c r="K10" s="555" t="s">
        <v>895</v>
      </c>
      <c r="L10" s="553" t="s">
        <v>2042</v>
      </c>
      <c r="M10" s="38" t="s">
        <v>3670</v>
      </c>
    </row>
    <row r="11" spans="1:13" s="19" customFormat="1" ht="42.75">
      <c r="A11" s="142">
        <v>8</v>
      </c>
      <c r="B11" s="142" t="s">
        <v>251</v>
      </c>
      <c r="C11" s="192">
        <v>96000</v>
      </c>
      <c r="D11" s="30" t="s">
        <v>574</v>
      </c>
      <c r="E11" s="143" t="s">
        <v>85</v>
      </c>
      <c r="F11" s="142" t="s">
        <v>576</v>
      </c>
      <c r="G11" s="43">
        <v>100000</v>
      </c>
      <c r="H11" s="593"/>
      <c r="I11" s="592"/>
      <c r="J11" s="556"/>
      <c r="K11" s="555"/>
      <c r="L11" s="553"/>
      <c r="M11" s="38" t="s">
        <v>3670</v>
      </c>
    </row>
    <row r="12" spans="1:13" s="19" customFormat="1" ht="42.75">
      <c r="A12" s="142">
        <v>9</v>
      </c>
      <c r="B12" s="142" t="s">
        <v>252</v>
      </c>
      <c r="C12" s="192">
        <v>190000</v>
      </c>
      <c r="D12" s="30" t="s">
        <v>574</v>
      </c>
      <c r="E12" s="143" t="s">
        <v>85</v>
      </c>
      <c r="F12" s="142" t="s">
        <v>576</v>
      </c>
      <c r="G12" s="598">
        <v>400000</v>
      </c>
      <c r="H12" s="593">
        <f>5000/100000/10*30</f>
        <v>0.15</v>
      </c>
      <c r="I12" s="592" t="s">
        <v>897</v>
      </c>
      <c r="J12" s="556"/>
      <c r="K12" s="555" t="s">
        <v>896</v>
      </c>
      <c r="L12" s="553" t="s">
        <v>2043</v>
      </c>
      <c r="M12" s="38" t="s">
        <v>3670</v>
      </c>
    </row>
    <row r="13" spans="1:13" s="19" customFormat="1" ht="42.75">
      <c r="A13" s="142">
        <v>10</v>
      </c>
      <c r="B13" s="142" t="s">
        <v>253</v>
      </c>
      <c r="C13" s="192">
        <v>190000</v>
      </c>
      <c r="D13" s="30" t="s">
        <v>574</v>
      </c>
      <c r="E13" s="143" t="s">
        <v>85</v>
      </c>
      <c r="F13" s="142" t="s">
        <v>578</v>
      </c>
      <c r="G13" s="598"/>
      <c r="H13" s="593"/>
      <c r="I13" s="593"/>
      <c r="J13" s="556"/>
      <c r="K13" s="555"/>
      <c r="L13" s="553"/>
      <c r="M13" s="38" t="s">
        <v>3670</v>
      </c>
    </row>
    <row r="14" spans="1:13" s="19" customFormat="1" ht="42.75">
      <c r="A14" s="142">
        <v>11</v>
      </c>
      <c r="B14" s="142" t="s">
        <v>235</v>
      </c>
      <c r="C14" s="192">
        <v>122000</v>
      </c>
      <c r="D14" s="30" t="s">
        <v>560</v>
      </c>
      <c r="E14" s="143" t="s">
        <v>85</v>
      </c>
      <c r="F14" s="142" t="s">
        <v>561</v>
      </c>
      <c r="G14" s="43"/>
      <c r="H14" s="146" t="s">
        <v>2222</v>
      </c>
      <c r="I14" s="142"/>
      <c r="J14" s="142"/>
      <c r="K14" s="108" t="s">
        <v>645</v>
      </c>
      <c r="L14" s="140"/>
      <c r="M14" s="38"/>
    </row>
    <row r="15" spans="1:13" s="19" customFormat="1" ht="42.75">
      <c r="A15" s="142">
        <v>12</v>
      </c>
      <c r="B15" s="142" t="s">
        <v>235</v>
      </c>
      <c r="C15" s="192">
        <v>160000</v>
      </c>
      <c r="D15" s="30" t="s">
        <v>574</v>
      </c>
      <c r="E15" s="143" t="s">
        <v>85</v>
      </c>
      <c r="F15" s="142" t="s">
        <v>578</v>
      </c>
      <c r="G15" s="43"/>
      <c r="H15" s="146" t="s">
        <v>2222</v>
      </c>
      <c r="I15" s="142"/>
      <c r="J15" s="142"/>
      <c r="K15" s="108" t="s">
        <v>645</v>
      </c>
      <c r="L15" s="140"/>
      <c r="M15" s="38" t="s">
        <v>3670</v>
      </c>
    </row>
    <row r="16" spans="1:13" s="19" customFormat="1" ht="99.75">
      <c r="A16" s="142">
        <v>13</v>
      </c>
      <c r="B16" s="142" t="s">
        <v>236</v>
      </c>
      <c r="C16" s="192">
        <v>95000</v>
      </c>
      <c r="D16" s="30" t="s">
        <v>560</v>
      </c>
      <c r="E16" s="143" t="s">
        <v>85</v>
      </c>
      <c r="F16" s="142" t="s">
        <v>561</v>
      </c>
      <c r="G16" s="43">
        <v>100000</v>
      </c>
      <c r="H16" s="146">
        <f>2500/50000/10*30</f>
        <v>0.15</v>
      </c>
      <c r="I16" s="174" t="s">
        <v>884</v>
      </c>
      <c r="J16" s="142"/>
      <c r="K16" s="108" t="s">
        <v>885</v>
      </c>
      <c r="L16" s="140" t="s">
        <v>2044</v>
      </c>
      <c r="M16" s="38"/>
    </row>
    <row r="17" spans="1:13" s="19" customFormat="1" ht="57">
      <c r="A17" s="142">
        <v>14</v>
      </c>
      <c r="B17" s="142" t="s">
        <v>237</v>
      </c>
      <c r="C17" s="192">
        <v>269000</v>
      </c>
      <c r="D17" s="30" t="s">
        <v>560</v>
      </c>
      <c r="E17" s="143" t="s">
        <v>85</v>
      </c>
      <c r="F17" s="142" t="s">
        <v>561</v>
      </c>
      <c r="G17" s="43"/>
      <c r="H17" s="146" t="s">
        <v>2222</v>
      </c>
      <c r="I17" s="142"/>
      <c r="J17" s="142"/>
      <c r="K17" s="108" t="s">
        <v>645</v>
      </c>
      <c r="L17" s="140"/>
      <c r="M17" s="38" t="s">
        <v>3673</v>
      </c>
    </row>
    <row r="18" spans="1:13" s="19" customFormat="1" ht="22.5" customHeight="1">
      <c r="A18" s="556">
        <v>15</v>
      </c>
      <c r="B18" s="556" t="s">
        <v>237</v>
      </c>
      <c r="C18" s="596">
        <v>947000</v>
      </c>
      <c r="D18" s="553" t="s">
        <v>1876</v>
      </c>
      <c r="E18" s="553" t="s">
        <v>1875</v>
      </c>
      <c r="F18" s="556" t="s">
        <v>561</v>
      </c>
      <c r="G18" s="43">
        <v>300000</v>
      </c>
      <c r="H18" s="146" t="s">
        <v>2222</v>
      </c>
      <c r="I18" s="142"/>
      <c r="J18" s="142"/>
      <c r="K18" s="555" t="s">
        <v>898</v>
      </c>
      <c r="L18" s="553" t="s">
        <v>2045</v>
      </c>
      <c r="M18" s="597"/>
    </row>
    <row r="19" spans="1:13" s="19" customFormat="1" ht="42.75">
      <c r="A19" s="556"/>
      <c r="B19" s="556"/>
      <c r="C19" s="596"/>
      <c r="D19" s="553"/>
      <c r="E19" s="553"/>
      <c r="F19" s="556"/>
      <c r="G19" s="43">
        <v>700000</v>
      </c>
      <c r="H19" s="146">
        <f>3500/100000/10*30</f>
        <v>0.10500000000000001</v>
      </c>
      <c r="I19" s="174" t="s">
        <v>886</v>
      </c>
      <c r="J19" s="142"/>
      <c r="K19" s="555"/>
      <c r="L19" s="553"/>
      <c r="M19" s="597"/>
    </row>
    <row r="20" spans="1:13" s="19" customFormat="1" ht="42.75">
      <c r="A20" s="142">
        <v>16</v>
      </c>
      <c r="B20" s="142" t="s">
        <v>237</v>
      </c>
      <c r="C20" s="192">
        <v>11000</v>
      </c>
      <c r="D20" s="30" t="s">
        <v>574</v>
      </c>
      <c r="E20" s="143" t="s">
        <v>85</v>
      </c>
      <c r="F20" s="142" t="s">
        <v>578</v>
      </c>
      <c r="G20" s="43"/>
      <c r="H20" s="146" t="s">
        <v>2222</v>
      </c>
      <c r="I20" s="142"/>
      <c r="J20" s="142"/>
      <c r="K20" s="108" t="s">
        <v>645</v>
      </c>
      <c r="L20" s="140"/>
      <c r="M20" s="38" t="s">
        <v>3670</v>
      </c>
    </row>
    <row r="21" spans="1:13" s="19" customFormat="1" ht="42.75">
      <c r="A21" s="142">
        <v>17</v>
      </c>
      <c r="B21" s="142" t="s">
        <v>254</v>
      </c>
      <c r="C21" s="192">
        <v>90000</v>
      </c>
      <c r="D21" s="30" t="s">
        <v>574</v>
      </c>
      <c r="E21" s="143" t="s">
        <v>85</v>
      </c>
      <c r="F21" s="142" t="s">
        <v>578</v>
      </c>
      <c r="G21" s="43">
        <v>100000</v>
      </c>
      <c r="H21" s="146">
        <f>100000/1000000</f>
        <v>0.1</v>
      </c>
      <c r="I21" s="174" t="s">
        <v>2985</v>
      </c>
      <c r="J21" s="142"/>
      <c r="K21" s="108" t="s">
        <v>899</v>
      </c>
      <c r="L21" s="140" t="s">
        <v>2046</v>
      </c>
      <c r="M21" s="38" t="s">
        <v>3670</v>
      </c>
    </row>
    <row r="22" spans="1:13" s="19" customFormat="1" ht="21" customHeight="1">
      <c r="A22" s="556">
        <v>18</v>
      </c>
      <c r="B22" s="556" t="s">
        <v>254</v>
      </c>
      <c r="C22" s="596">
        <v>1150000</v>
      </c>
      <c r="D22" s="553" t="s">
        <v>574</v>
      </c>
      <c r="E22" s="553" t="s">
        <v>1875</v>
      </c>
      <c r="F22" s="556" t="s">
        <v>578</v>
      </c>
      <c r="G22" s="43">
        <v>200000</v>
      </c>
      <c r="H22" s="146" t="s">
        <v>2222</v>
      </c>
      <c r="I22" s="142"/>
      <c r="J22" s="142"/>
      <c r="K22" s="555" t="s">
        <v>901</v>
      </c>
      <c r="L22" s="553" t="s">
        <v>2046</v>
      </c>
      <c r="M22" s="597" t="s">
        <v>3670</v>
      </c>
    </row>
    <row r="23" spans="1:13" s="19" customFormat="1" ht="28.5">
      <c r="A23" s="556"/>
      <c r="B23" s="556"/>
      <c r="C23" s="596"/>
      <c r="D23" s="553"/>
      <c r="E23" s="553"/>
      <c r="F23" s="556"/>
      <c r="G23" s="43">
        <v>1000000</v>
      </c>
      <c r="H23" s="146">
        <f>50000/1000000</f>
        <v>0.05</v>
      </c>
      <c r="I23" s="174" t="s">
        <v>900</v>
      </c>
      <c r="J23" s="142"/>
      <c r="K23" s="555"/>
      <c r="L23" s="553"/>
      <c r="M23" s="597"/>
    </row>
    <row r="24" spans="1:13" s="19" customFormat="1" ht="57">
      <c r="A24" s="142">
        <v>19</v>
      </c>
      <c r="B24" s="142" t="s">
        <v>255</v>
      </c>
      <c r="C24" s="192">
        <v>340000</v>
      </c>
      <c r="D24" s="30" t="s">
        <v>574</v>
      </c>
      <c r="E24" s="143" t="s">
        <v>85</v>
      </c>
      <c r="F24" s="142" t="s">
        <v>578</v>
      </c>
      <c r="G24" s="43">
        <v>400000</v>
      </c>
      <c r="H24" s="146">
        <f>15000/100000</f>
        <v>0.15</v>
      </c>
      <c r="I24" s="174" t="s">
        <v>891</v>
      </c>
      <c r="J24" s="142"/>
      <c r="K24" s="108" t="s">
        <v>902</v>
      </c>
      <c r="L24" s="140" t="s">
        <v>2047</v>
      </c>
      <c r="M24" s="38" t="s">
        <v>3670</v>
      </c>
    </row>
    <row r="25" spans="1:13" s="19" customFormat="1" ht="57">
      <c r="A25" s="142">
        <v>20</v>
      </c>
      <c r="B25" s="142" t="s">
        <v>887</v>
      </c>
      <c r="C25" s="192">
        <v>170000</v>
      </c>
      <c r="D25" s="30" t="s">
        <v>560</v>
      </c>
      <c r="E25" s="143" t="s">
        <v>85</v>
      </c>
      <c r="F25" s="142" t="s">
        <v>562</v>
      </c>
      <c r="G25" s="43">
        <v>200000</v>
      </c>
      <c r="H25" s="146">
        <f>15000/200000/(24-7)*30</f>
        <v>0.13235294117647059</v>
      </c>
      <c r="I25" s="174" t="s">
        <v>4010</v>
      </c>
      <c r="J25" s="142"/>
      <c r="K25" s="108" t="s">
        <v>903</v>
      </c>
      <c r="L25" s="140" t="s">
        <v>2048</v>
      </c>
      <c r="M25" s="38"/>
    </row>
    <row r="26" spans="1:13" s="19" customFormat="1" ht="42.75">
      <c r="A26" s="142">
        <v>21</v>
      </c>
      <c r="B26" s="142" t="s">
        <v>239</v>
      </c>
      <c r="C26" s="192">
        <v>450000</v>
      </c>
      <c r="D26" s="30" t="s">
        <v>560</v>
      </c>
      <c r="E26" s="143" t="s">
        <v>85</v>
      </c>
      <c r="F26" s="142" t="s">
        <v>562</v>
      </c>
      <c r="G26" s="598">
        <v>1000000</v>
      </c>
      <c r="H26" s="593">
        <f>50000/1000000</f>
        <v>0.05</v>
      </c>
      <c r="I26" s="592" t="s">
        <v>905</v>
      </c>
      <c r="J26" s="556"/>
      <c r="K26" s="555" t="s">
        <v>904</v>
      </c>
      <c r="L26" s="600" t="s">
        <v>2049</v>
      </c>
      <c r="M26" s="38"/>
    </row>
    <row r="27" spans="1:13" s="19" customFormat="1" ht="42.75">
      <c r="A27" s="142">
        <v>22</v>
      </c>
      <c r="B27" s="142" t="s">
        <v>257</v>
      </c>
      <c r="C27" s="192">
        <v>500000</v>
      </c>
      <c r="D27" s="30" t="s">
        <v>574</v>
      </c>
      <c r="E27" s="143" t="s">
        <v>85</v>
      </c>
      <c r="F27" s="142" t="s">
        <v>578</v>
      </c>
      <c r="G27" s="598"/>
      <c r="H27" s="593"/>
      <c r="I27" s="593"/>
      <c r="J27" s="556"/>
      <c r="K27" s="555"/>
      <c r="L27" s="600"/>
      <c r="M27" s="38" t="s">
        <v>3670</v>
      </c>
    </row>
    <row r="28" spans="1:13" s="19" customFormat="1" ht="128.25">
      <c r="A28" s="142">
        <v>23</v>
      </c>
      <c r="B28" s="142" t="s">
        <v>256</v>
      </c>
      <c r="C28" s="192">
        <v>94000</v>
      </c>
      <c r="D28" s="30" t="s">
        <v>574</v>
      </c>
      <c r="E28" s="143" t="s">
        <v>85</v>
      </c>
      <c r="F28" s="142" t="s">
        <v>578</v>
      </c>
      <c r="G28" s="43">
        <v>100000</v>
      </c>
      <c r="H28" s="146">
        <f>3000/50000/10*30</f>
        <v>0.18</v>
      </c>
      <c r="I28" s="174" t="s">
        <v>907</v>
      </c>
      <c r="J28" s="142"/>
      <c r="K28" s="108" t="s">
        <v>906</v>
      </c>
      <c r="L28" s="140" t="s">
        <v>2050</v>
      </c>
      <c r="M28" s="38" t="s">
        <v>3670</v>
      </c>
    </row>
    <row r="29" spans="1:13" s="19" customFormat="1" ht="99.75">
      <c r="A29" s="142">
        <v>24</v>
      </c>
      <c r="B29" s="142" t="s">
        <v>258</v>
      </c>
      <c r="C29" s="192">
        <v>94000</v>
      </c>
      <c r="D29" s="30" t="s">
        <v>574</v>
      </c>
      <c r="E29" s="143" t="s">
        <v>85</v>
      </c>
      <c r="F29" s="142" t="s">
        <v>579</v>
      </c>
      <c r="G29" s="43">
        <v>100000</v>
      </c>
      <c r="H29" s="146">
        <f>3000/50000/10*30</f>
        <v>0.18</v>
      </c>
      <c r="I29" s="174" t="s">
        <v>907</v>
      </c>
      <c r="J29" s="142"/>
      <c r="K29" s="108" t="s">
        <v>908</v>
      </c>
      <c r="L29" s="140" t="s">
        <v>2051</v>
      </c>
      <c r="M29" s="38" t="s">
        <v>3670</v>
      </c>
    </row>
    <row r="30" spans="1:13" s="19" customFormat="1" ht="42.75">
      <c r="A30" s="556">
        <v>25</v>
      </c>
      <c r="B30" s="556" t="s">
        <v>259</v>
      </c>
      <c r="C30" s="596">
        <v>564000</v>
      </c>
      <c r="D30" s="553" t="s">
        <v>574</v>
      </c>
      <c r="E30" s="553" t="s">
        <v>1875</v>
      </c>
      <c r="F30" s="556" t="s">
        <v>579</v>
      </c>
      <c r="G30" s="43">
        <v>500000</v>
      </c>
      <c r="H30" s="146">
        <f>3000/50000/10*30</f>
        <v>0.18</v>
      </c>
      <c r="I30" s="174" t="s">
        <v>907</v>
      </c>
      <c r="J30" s="142"/>
      <c r="K30" s="555" t="s">
        <v>909</v>
      </c>
      <c r="L30" s="553" t="s">
        <v>2052</v>
      </c>
      <c r="M30" s="597" t="s">
        <v>3670</v>
      </c>
    </row>
    <row r="31" spans="1:13" s="19" customFormat="1" ht="42.75">
      <c r="A31" s="556"/>
      <c r="B31" s="556"/>
      <c r="C31" s="596"/>
      <c r="D31" s="553"/>
      <c r="E31" s="553"/>
      <c r="F31" s="556"/>
      <c r="G31" s="43">
        <v>100000</v>
      </c>
      <c r="H31" s="146">
        <f>3000/50000/10*30</f>
        <v>0.18</v>
      </c>
      <c r="I31" s="174" t="s">
        <v>907</v>
      </c>
      <c r="J31" s="142"/>
      <c r="K31" s="555"/>
      <c r="L31" s="553"/>
      <c r="M31" s="597"/>
    </row>
    <row r="32" spans="1:13" s="19" customFormat="1" ht="42.75">
      <c r="A32" s="142">
        <v>26</v>
      </c>
      <c r="B32" s="142" t="s">
        <v>888</v>
      </c>
      <c r="C32" s="192">
        <v>282000</v>
      </c>
      <c r="D32" s="30" t="s">
        <v>560</v>
      </c>
      <c r="E32" s="143" t="s">
        <v>85</v>
      </c>
      <c r="F32" s="142" t="s">
        <v>913</v>
      </c>
      <c r="G32" s="598">
        <v>400000</v>
      </c>
      <c r="H32" s="593">
        <f>(6000/100000)/10*30</f>
        <v>0.18</v>
      </c>
      <c r="I32" s="592" t="s">
        <v>917</v>
      </c>
      <c r="J32" s="556"/>
      <c r="K32" s="555" t="s">
        <v>915</v>
      </c>
      <c r="L32" s="553" t="s">
        <v>2053</v>
      </c>
      <c r="M32" s="38" t="s">
        <v>3670</v>
      </c>
    </row>
    <row r="33" spans="1:13" s="19" customFormat="1" ht="42.75">
      <c r="A33" s="142">
        <v>27</v>
      </c>
      <c r="B33" s="142" t="s">
        <v>240</v>
      </c>
      <c r="C33" s="192">
        <v>94000</v>
      </c>
      <c r="D33" s="30" t="s">
        <v>574</v>
      </c>
      <c r="E33" s="143" t="s">
        <v>85</v>
      </c>
      <c r="F33" s="142" t="s">
        <v>914</v>
      </c>
      <c r="G33" s="598"/>
      <c r="H33" s="593"/>
      <c r="I33" s="593"/>
      <c r="J33" s="556"/>
      <c r="K33" s="555"/>
      <c r="L33" s="553"/>
      <c r="M33" s="38"/>
    </row>
    <row r="34" spans="1:13" s="19" customFormat="1" ht="42.75">
      <c r="A34" s="142">
        <v>28</v>
      </c>
      <c r="B34" s="142" t="s">
        <v>264</v>
      </c>
      <c r="C34" s="192">
        <v>282000</v>
      </c>
      <c r="D34" s="30" t="s">
        <v>574</v>
      </c>
      <c r="E34" s="143" t="s">
        <v>85</v>
      </c>
      <c r="F34" s="142" t="s">
        <v>580</v>
      </c>
      <c r="G34" s="598">
        <v>400000</v>
      </c>
      <c r="H34" s="593">
        <f>(6000/100000)/10*30</f>
        <v>0.18</v>
      </c>
      <c r="I34" s="592" t="s">
        <v>917</v>
      </c>
      <c r="J34" s="556"/>
      <c r="K34" s="555" t="s">
        <v>916</v>
      </c>
      <c r="L34" s="553" t="s">
        <v>2054</v>
      </c>
      <c r="M34" s="38" t="s">
        <v>3670</v>
      </c>
    </row>
    <row r="35" spans="1:13" s="19" customFormat="1" ht="42.75">
      <c r="A35" s="142">
        <v>29</v>
      </c>
      <c r="B35" s="142" t="s">
        <v>264</v>
      </c>
      <c r="C35" s="192">
        <v>94000</v>
      </c>
      <c r="D35" s="30" t="s">
        <v>574</v>
      </c>
      <c r="E35" s="143" t="s">
        <v>85</v>
      </c>
      <c r="F35" s="142" t="s">
        <v>580</v>
      </c>
      <c r="G35" s="598"/>
      <c r="H35" s="593"/>
      <c r="I35" s="593"/>
      <c r="J35" s="556"/>
      <c r="K35" s="555"/>
      <c r="L35" s="553"/>
      <c r="M35" s="38" t="s">
        <v>3670</v>
      </c>
    </row>
    <row r="36" spans="1:13" s="19" customFormat="1" ht="42.75">
      <c r="A36" s="142">
        <v>30</v>
      </c>
      <c r="B36" s="142" t="s">
        <v>260</v>
      </c>
      <c r="C36" s="192">
        <v>235000</v>
      </c>
      <c r="D36" s="30" t="s">
        <v>574</v>
      </c>
      <c r="E36" s="143" t="s">
        <v>85</v>
      </c>
      <c r="F36" s="142" t="s">
        <v>579</v>
      </c>
      <c r="G36" s="43"/>
      <c r="H36" s="146" t="s">
        <v>8956</v>
      </c>
      <c r="I36" s="142"/>
      <c r="J36" s="142"/>
      <c r="K36" s="108" t="s">
        <v>910</v>
      </c>
      <c r="L36" s="140" t="s">
        <v>2055</v>
      </c>
      <c r="M36" s="38" t="s">
        <v>3670</v>
      </c>
    </row>
    <row r="37" spans="1:13" s="19" customFormat="1" ht="42.75">
      <c r="A37" s="142">
        <v>31</v>
      </c>
      <c r="B37" s="142" t="s">
        <v>261</v>
      </c>
      <c r="C37" s="192">
        <v>200000</v>
      </c>
      <c r="D37" s="30" t="s">
        <v>574</v>
      </c>
      <c r="E37" s="143" t="s">
        <v>85</v>
      </c>
      <c r="F37" s="142" t="s">
        <v>579</v>
      </c>
      <c r="G37" s="43">
        <v>200000</v>
      </c>
      <c r="H37" s="593">
        <f>10000/100000/15*30</f>
        <v>0.2</v>
      </c>
      <c r="I37" s="592" t="s">
        <v>911</v>
      </c>
      <c r="J37" s="556"/>
      <c r="K37" s="555" t="s">
        <v>912</v>
      </c>
      <c r="L37" s="553" t="s">
        <v>2056</v>
      </c>
      <c r="M37" s="38" t="s">
        <v>3670</v>
      </c>
    </row>
    <row r="38" spans="1:13" s="19" customFormat="1" ht="42.75">
      <c r="A38" s="142">
        <v>32</v>
      </c>
      <c r="B38" s="142" t="s">
        <v>261</v>
      </c>
      <c r="C38" s="192">
        <v>200000</v>
      </c>
      <c r="D38" s="30" t="s">
        <v>574</v>
      </c>
      <c r="E38" s="143" t="s">
        <v>85</v>
      </c>
      <c r="F38" s="142" t="s">
        <v>579</v>
      </c>
      <c r="G38" s="43">
        <v>200000</v>
      </c>
      <c r="H38" s="593"/>
      <c r="I38" s="592"/>
      <c r="J38" s="556"/>
      <c r="K38" s="555"/>
      <c r="L38" s="553"/>
      <c r="M38" s="38" t="s">
        <v>3670</v>
      </c>
    </row>
    <row r="39" spans="1:13" s="19" customFormat="1" ht="42.75">
      <c r="A39" s="142">
        <v>33</v>
      </c>
      <c r="B39" s="142" t="s">
        <v>262</v>
      </c>
      <c r="C39" s="192">
        <v>200000</v>
      </c>
      <c r="D39" s="30" t="s">
        <v>574</v>
      </c>
      <c r="E39" s="143" t="s">
        <v>85</v>
      </c>
      <c r="F39" s="142" t="s">
        <v>579</v>
      </c>
      <c r="G39" s="43">
        <v>200000</v>
      </c>
      <c r="H39" s="593"/>
      <c r="I39" s="592"/>
      <c r="J39" s="556"/>
      <c r="K39" s="555"/>
      <c r="L39" s="553"/>
      <c r="M39" s="38" t="s">
        <v>3670</v>
      </c>
    </row>
    <row r="40" spans="1:13" s="19" customFormat="1" ht="99.75">
      <c r="A40" s="142">
        <v>34</v>
      </c>
      <c r="B40" s="142" t="s">
        <v>263</v>
      </c>
      <c r="C40" s="192">
        <v>94000</v>
      </c>
      <c r="D40" s="30" t="s">
        <v>574</v>
      </c>
      <c r="E40" s="143" t="s">
        <v>85</v>
      </c>
      <c r="F40" s="142" t="s">
        <v>579</v>
      </c>
      <c r="G40" s="43">
        <v>100000</v>
      </c>
      <c r="H40" s="146">
        <f>3000/50000/10*30</f>
        <v>0.18</v>
      </c>
      <c r="I40" s="174" t="s">
        <v>889</v>
      </c>
      <c r="J40" s="142"/>
      <c r="K40" s="108" t="s">
        <v>918</v>
      </c>
      <c r="L40" s="140" t="s">
        <v>2057</v>
      </c>
      <c r="M40" s="38" t="s">
        <v>3670</v>
      </c>
    </row>
    <row r="41" spans="1:13" s="19" customFormat="1" ht="19.5" customHeight="1">
      <c r="A41" s="556">
        <v>35</v>
      </c>
      <c r="B41" s="556" t="s">
        <v>265</v>
      </c>
      <c r="C41" s="596">
        <v>435000</v>
      </c>
      <c r="D41" s="553" t="s">
        <v>574</v>
      </c>
      <c r="E41" s="553" t="s">
        <v>87</v>
      </c>
      <c r="F41" s="556" t="s">
        <v>581</v>
      </c>
      <c r="G41" s="43">
        <v>400000</v>
      </c>
      <c r="H41" s="146" t="s">
        <v>2222</v>
      </c>
      <c r="I41" s="142"/>
      <c r="J41" s="142"/>
      <c r="K41" s="555" t="s">
        <v>919</v>
      </c>
      <c r="L41" s="553" t="s">
        <v>2058</v>
      </c>
      <c r="M41" s="597" t="s">
        <v>3670</v>
      </c>
    </row>
    <row r="42" spans="1:13" s="19" customFormat="1" ht="59.25" customHeight="1">
      <c r="A42" s="556"/>
      <c r="B42" s="556"/>
      <c r="C42" s="596"/>
      <c r="D42" s="553"/>
      <c r="E42" s="553"/>
      <c r="F42" s="556"/>
      <c r="G42" s="43">
        <v>50000</v>
      </c>
      <c r="H42" s="146">
        <f>500/10000/10*30</f>
        <v>0.15</v>
      </c>
      <c r="I42" s="174" t="s">
        <v>1702</v>
      </c>
      <c r="J42" s="142"/>
      <c r="K42" s="555"/>
      <c r="L42" s="553"/>
      <c r="M42" s="597"/>
    </row>
    <row r="43" spans="1:13" s="19" customFormat="1" ht="85.5">
      <c r="A43" s="142">
        <v>36</v>
      </c>
      <c r="B43" s="142" t="s">
        <v>266</v>
      </c>
      <c r="C43" s="192">
        <v>100000</v>
      </c>
      <c r="D43" s="30" t="s">
        <v>574</v>
      </c>
      <c r="E43" s="143" t="s">
        <v>85</v>
      </c>
      <c r="F43" s="142" t="s">
        <v>581</v>
      </c>
      <c r="G43" s="43">
        <v>100000</v>
      </c>
      <c r="H43" s="146" t="s">
        <v>2222</v>
      </c>
      <c r="I43" s="142"/>
      <c r="J43" s="142"/>
      <c r="K43" s="108" t="s">
        <v>1701</v>
      </c>
      <c r="L43" s="140" t="s">
        <v>2059</v>
      </c>
      <c r="M43" s="38" t="s">
        <v>3670</v>
      </c>
    </row>
    <row r="44" spans="1:13" s="19" customFormat="1" ht="48.75" customHeight="1">
      <c r="A44" s="142">
        <v>37</v>
      </c>
      <c r="B44" s="142" t="s">
        <v>267</v>
      </c>
      <c r="C44" s="192">
        <v>250000</v>
      </c>
      <c r="D44" s="30" t="s">
        <v>574</v>
      </c>
      <c r="E44" s="143" t="s">
        <v>85</v>
      </c>
      <c r="F44" s="142" t="s">
        <v>581</v>
      </c>
      <c r="G44" s="344">
        <v>250000</v>
      </c>
      <c r="H44" s="146" t="s">
        <v>2222</v>
      </c>
      <c r="I44" s="142"/>
      <c r="J44" s="142"/>
      <c r="K44" s="108" t="s">
        <v>1703</v>
      </c>
      <c r="L44" s="140" t="s">
        <v>2060</v>
      </c>
      <c r="M44" s="38" t="s">
        <v>3670</v>
      </c>
    </row>
    <row r="45" spans="1:13" s="19" customFormat="1" ht="36" customHeight="1">
      <c r="A45" s="556">
        <v>38</v>
      </c>
      <c r="B45" s="556" t="s">
        <v>268</v>
      </c>
      <c r="C45" s="596">
        <v>335000</v>
      </c>
      <c r="D45" s="553" t="s">
        <v>574</v>
      </c>
      <c r="E45" s="553" t="s">
        <v>85</v>
      </c>
      <c r="F45" s="556" t="s">
        <v>581</v>
      </c>
      <c r="G45" s="344">
        <v>100000</v>
      </c>
      <c r="H45" s="146" t="s">
        <v>2222</v>
      </c>
      <c r="I45" s="142"/>
      <c r="J45" s="142"/>
      <c r="K45" s="109" t="s">
        <v>3998</v>
      </c>
      <c r="L45" s="141" t="s">
        <v>1704</v>
      </c>
      <c r="M45" s="597" t="s">
        <v>3670</v>
      </c>
    </row>
    <row r="46" spans="1:13" s="19" customFormat="1" ht="29.25" customHeight="1">
      <c r="A46" s="556"/>
      <c r="B46" s="556"/>
      <c r="C46" s="596"/>
      <c r="D46" s="553"/>
      <c r="E46" s="553"/>
      <c r="F46" s="556"/>
      <c r="G46" s="43">
        <v>250000</v>
      </c>
      <c r="H46" s="593">
        <f>3000/50000/10*30</f>
        <v>0.18</v>
      </c>
      <c r="I46" s="592" t="s">
        <v>889</v>
      </c>
      <c r="J46" s="556"/>
      <c r="K46" s="555" t="s">
        <v>1705</v>
      </c>
      <c r="L46" s="553" t="s">
        <v>2061</v>
      </c>
      <c r="M46" s="597"/>
    </row>
    <row r="47" spans="1:13" s="19" customFormat="1" ht="42.75">
      <c r="A47" s="142">
        <v>39</v>
      </c>
      <c r="B47" s="142" t="s">
        <v>241</v>
      </c>
      <c r="C47" s="192">
        <v>90000</v>
      </c>
      <c r="D47" s="30" t="s">
        <v>560</v>
      </c>
      <c r="E47" s="143" t="s">
        <v>85</v>
      </c>
      <c r="F47" s="142" t="s">
        <v>563</v>
      </c>
      <c r="G47" s="598">
        <v>150000</v>
      </c>
      <c r="H47" s="593"/>
      <c r="I47" s="592"/>
      <c r="J47" s="556"/>
      <c r="K47" s="555"/>
      <c r="L47" s="553"/>
      <c r="M47" s="38"/>
    </row>
    <row r="48" spans="1:13" s="19" customFormat="1" ht="42.75">
      <c r="A48" s="142">
        <v>40</v>
      </c>
      <c r="B48" s="142" t="s">
        <v>241</v>
      </c>
      <c r="C48" s="192">
        <v>51000</v>
      </c>
      <c r="D48" s="30" t="s">
        <v>574</v>
      </c>
      <c r="E48" s="143" t="s">
        <v>85</v>
      </c>
      <c r="F48" s="142" t="s">
        <v>582</v>
      </c>
      <c r="G48" s="598"/>
      <c r="H48" s="593"/>
      <c r="I48" s="592"/>
      <c r="J48" s="556"/>
      <c r="K48" s="555"/>
      <c r="L48" s="553"/>
      <c r="M48" s="38" t="s">
        <v>3670</v>
      </c>
    </row>
    <row r="49" spans="1:13" s="19" customFormat="1" ht="42.75">
      <c r="A49" s="142">
        <v>41</v>
      </c>
      <c r="B49" s="142" t="s">
        <v>269</v>
      </c>
      <c r="C49" s="192">
        <v>188000</v>
      </c>
      <c r="D49" s="30" t="s">
        <v>574</v>
      </c>
      <c r="E49" s="143" t="s">
        <v>85</v>
      </c>
      <c r="F49" s="142" t="s">
        <v>582</v>
      </c>
      <c r="G49" s="43">
        <v>200000</v>
      </c>
      <c r="H49" s="593"/>
      <c r="I49" s="592"/>
      <c r="J49" s="556"/>
      <c r="K49" s="555"/>
      <c r="L49" s="553"/>
      <c r="M49" s="38" t="s">
        <v>3670</v>
      </c>
    </row>
    <row r="50" spans="1:13" s="19" customFormat="1" ht="42.75">
      <c r="A50" s="142">
        <v>42</v>
      </c>
      <c r="B50" s="142" t="s">
        <v>270</v>
      </c>
      <c r="C50" s="192">
        <v>188000</v>
      </c>
      <c r="D50" s="30" t="s">
        <v>574</v>
      </c>
      <c r="E50" s="143" t="s">
        <v>85</v>
      </c>
      <c r="F50" s="142" t="s">
        <v>582</v>
      </c>
      <c r="G50" s="43">
        <v>200000</v>
      </c>
      <c r="H50" s="593"/>
      <c r="I50" s="592"/>
      <c r="J50" s="556"/>
      <c r="K50" s="555"/>
      <c r="L50" s="553"/>
      <c r="M50" s="38" t="s">
        <v>3670</v>
      </c>
    </row>
    <row r="51" spans="1:13" s="19" customFormat="1" ht="66" customHeight="1">
      <c r="A51" s="142">
        <v>43</v>
      </c>
      <c r="B51" s="142" t="s">
        <v>271</v>
      </c>
      <c r="C51" s="192">
        <v>100000</v>
      </c>
      <c r="D51" s="30" t="s">
        <v>574</v>
      </c>
      <c r="E51" s="143" t="s">
        <v>85</v>
      </c>
      <c r="F51" s="142" t="s">
        <v>582</v>
      </c>
      <c r="G51" s="344">
        <v>100000</v>
      </c>
      <c r="H51" s="146" t="s">
        <v>2222</v>
      </c>
      <c r="I51" s="142"/>
      <c r="J51" s="142"/>
      <c r="K51" s="108" t="s">
        <v>1706</v>
      </c>
      <c r="L51" s="140" t="s">
        <v>2062</v>
      </c>
      <c r="M51" s="38" t="s">
        <v>3670</v>
      </c>
    </row>
    <row r="52" spans="1:13" s="19" customFormat="1" ht="93" customHeight="1">
      <c r="A52" s="142">
        <v>44</v>
      </c>
      <c r="B52" s="142" t="s">
        <v>272</v>
      </c>
      <c r="C52" s="192">
        <v>376000</v>
      </c>
      <c r="D52" s="30" t="s">
        <v>574</v>
      </c>
      <c r="E52" s="143" t="s">
        <v>85</v>
      </c>
      <c r="F52" s="142" t="s">
        <v>582</v>
      </c>
      <c r="G52" s="43">
        <v>400000</v>
      </c>
      <c r="H52" s="174">
        <f>(3000/
50000)/
10*30</f>
        <v>0.18</v>
      </c>
      <c r="I52" s="174" t="s">
        <v>889</v>
      </c>
      <c r="J52" s="142"/>
      <c r="K52" s="108" t="s">
        <v>1707</v>
      </c>
      <c r="L52" s="140" t="s">
        <v>2063</v>
      </c>
      <c r="M52" s="38" t="s">
        <v>3670</v>
      </c>
    </row>
    <row r="53" spans="1:13" s="19" customFormat="1" ht="75.75" customHeight="1">
      <c r="A53" s="142">
        <v>45</v>
      </c>
      <c r="B53" s="142" t="s">
        <v>273</v>
      </c>
      <c r="C53" s="192">
        <v>150000</v>
      </c>
      <c r="D53" s="30" t="s">
        <v>574</v>
      </c>
      <c r="E53" s="143" t="s">
        <v>85</v>
      </c>
      <c r="F53" s="142" t="s">
        <v>583</v>
      </c>
      <c r="G53" s="598">
        <v>400000</v>
      </c>
      <c r="H53" s="592">
        <f>(5000/
100000)/
10*30</f>
        <v>0.15</v>
      </c>
      <c r="I53" s="592" t="s">
        <v>1709</v>
      </c>
      <c r="J53" s="556"/>
      <c r="K53" s="555" t="s">
        <v>1708</v>
      </c>
      <c r="L53" s="553" t="s">
        <v>2064</v>
      </c>
      <c r="M53" s="38" t="s">
        <v>3670</v>
      </c>
    </row>
    <row r="54" spans="1:13" s="19" customFormat="1" ht="75.75" customHeight="1">
      <c r="A54" s="142">
        <v>46</v>
      </c>
      <c r="B54" s="142" t="s">
        <v>274</v>
      </c>
      <c r="C54" s="192">
        <v>230000</v>
      </c>
      <c r="D54" s="30" t="s">
        <v>574</v>
      </c>
      <c r="E54" s="143" t="s">
        <v>85</v>
      </c>
      <c r="F54" s="142" t="s">
        <v>583</v>
      </c>
      <c r="G54" s="598"/>
      <c r="H54" s="592"/>
      <c r="I54" s="592"/>
      <c r="J54" s="556"/>
      <c r="K54" s="555"/>
      <c r="L54" s="553"/>
      <c r="M54" s="38" t="s">
        <v>3670</v>
      </c>
    </row>
    <row r="55" spans="1:13" s="19" customFormat="1" ht="90.75" customHeight="1">
      <c r="A55" s="142">
        <v>47</v>
      </c>
      <c r="B55" s="142" t="s">
        <v>275</v>
      </c>
      <c r="C55" s="192">
        <v>190000</v>
      </c>
      <c r="D55" s="30" t="s">
        <v>574</v>
      </c>
      <c r="E55" s="143" t="s">
        <v>85</v>
      </c>
      <c r="F55" s="142" t="s">
        <v>583</v>
      </c>
      <c r="G55" s="43">
        <v>200000</v>
      </c>
      <c r="H55" s="146" t="s">
        <v>1710</v>
      </c>
      <c r="I55" s="174" t="s">
        <v>1710</v>
      </c>
      <c r="J55" s="142"/>
      <c r="K55" s="555" t="s">
        <v>1711</v>
      </c>
      <c r="L55" s="553" t="s">
        <v>2065</v>
      </c>
      <c r="M55" s="38" t="s">
        <v>3670</v>
      </c>
    </row>
    <row r="56" spans="1:13" s="19" customFormat="1" ht="90.75" customHeight="1">
      <c r="A56" s="142">
        <v>48</v>
      </c>
      <c r="B56" s="142" t="s">
        <v>276</v>
      </c>
      <c r="C56" s="192">
        <v>190000</v>
      </c>
      <c r="D56" s="30" t="s">
        <v>574</v>
      </c>
      <c r="E56" s="143" t="s">
        <v>85</v>
      </c>
      <c r="F56" s="142" t="s">
        <v>583</v>
      </c>
      <c r="G56" s="43">
        <v>200000</v>
      </c>
      <c r="H56" s="146" t="s">
        <v>1710</v>
      </c>
      <c r="I56" s="174" t="s">
        <v>1710</v>
      </c>
      <c r="J56" s="142"/>
      <c r="K56" s="555"/>
      <c r="L56" s="553"/>
      <c r="M56" s="38" t="s">
        <v>3670</v>
      </c>
    </row>
    <row r="57" spans="1:13" s="19" customFormat="1" ht="86.25" customHeight="1">
      <c r="A57" s="142">
        <v>49</v>
      </c>
      <c r="B57" s="142" t="s">
        <v>1712</v>
      </c>
      <c r="C57" s="192">
        <v>235000</v>
      </c>
      <c r="D57" s="30" t="s">
        <v>574</v>
      </c>
      <c r="E57" s="143" t="s">
        <v>85</v>
      </c>
      <c r="F57" s="142" t="s">
        <v>583</v>
      </c>
      <c r="G57" s="43">
        <v>250000</v>
      </c>
      <c r="H57" s="174">
        <f>(3000/
50000)/
10*30</f>
        <v>0.18</v>
      </c>
      <c r="I57" s="174" t="s">
        <v>889</v>
      </c>
      <c r="J57" s="142"/>
      <c r="K57" s="108" t="s">
        <v>1878</v>
      </c>
      <c r="L57" s="140" t="s">
        <v>2066</v>
      </c>
      <c r="M57" s="38" t="s">
        <v>3670</v>
      </c>
    </row>
    <row r="58" spans="1:13" s="19" customFormat="1" ht="97.5" customHeight="1">
      <c r="A58" s="142">
        <v>50</v>
      </c>
      <c r="B58" s="142" t="s">
        <v>278</v>
      </c>
      <c r="C58" s="192">
        <v>150000</v>
      </c>
      <c r="D58" s="30" t="s">
        <v>2224</v>
      </c>
      <c r="E58" s="143" t="s">
        <v>85</v>
      </c>
      <c r="F58" s="142" t="s">
        <v>584</v>
      </c>
      <c r="G58" s="43" t="s">
        <v>2223</v>
      </c>
      <c r="H58" s="43" t="s">
        <v>2223</v>
      </c>
      <c r="I58" s="43" t="s">
        <v>2223</v>
      </c>
      <c r="J58" s="142"/>
      <c r="K58" s="108" t="s">
        <v>1713</v>
      </c>
      <c r="L58" s="140" t="s">
        <v>2067</v>
      </c>
      <c r="M58" s="38" t="s">
        <v>3670</v>
      </c>
    </row>
    <row r="59" spans="1:13" s="19" customFormat="1" ht="60.75" customHeight="1">
      <c r="A59" s="142">
        <v>51</v>
      </c>
      <c r="B59" s="142" t="s">
        <v>279</v>
      </c>
      <c r="C59" s="192">
        <v>376000</v>
      </c>
      <c r="D59" s="30" t="s">
        <v>574</v>
      </c>
      <c r="E59" s="143" t="s">
        <v>85</v>
      </c>
      <c r="F59" s="142" t="s">
        <v>584</v>
      </c>
      <c r="G59" s="43">
        <v>400000</v>
      </c>
      <c r="H59" s="146" t="s">
        <v>2225</v>
      </c>
      <c r="I59" s="146" t="s">
        <v>2225</v>
      </c>
      <c r="J59" s="142"/>
      <c r="K59" s="108" t="s">
        <v>1714</v>
      </c>
      <c r="L59" s="140" t="s">
        <v>2068</v>
      </c>
      <c r="M59" s="38" t="s">
        <v>3670</v>
      </c>
    </row>
    <row r="60" spans="1:13" s="19" customFormat="1" ht="71.25" customHeight="1">
      <c r="A60" s="142">
        <v>52</v>
      </c>
      <c r="B60" s="142" t="s">
        <v>280</v>
      </c>
      <c r="C60" s="192">
        <v>94000</v>
      </c>
      <c r="D60" s="30" t="s">
        <v>574</v>
      </c>
      <c r="E60" s="143" t="s">
        <v>85</v>
      </c>
      <c r="F60" s="142" t="s">
        <v>584</v>
      </c>
      <c r="G60" s="43">
        <v>100000</v>
      </c>
      <c r="H60" s="146" t="s">
        <v>2225</v>
      </c>
      <c r="I60" s="146" t="s">
        <v>2225</v>
      </c>
      <c r="J60" s="142"/>
      <c r="K60" s="108" t="s">
        <v>1715</v>
      </c>
      <c r="L60" s="140" t="s">
        <v>2069</v>
      </c>
      <c r="M60" s="38" t="s">
        <v>3670</v>
      </c>
    </row>
    <row r="61" spans="1:13" s="19" customFormat="1" ht="101.25" customHeight="1">
      <c r="A61" s="142">
        <v>53</v>
      </c>
      <c r="B61" s="142" t="s">
        <v>281</v>
      </c>
      <c r="C61" s="192">
        <v>282000</v>
      </c>
      <c r="D61" s="30" t="s">
        <v>574</v>
      </c>
      <c r="E61" s="143" t="s">
        <v>85</v>
      </c>
      <c r="F61" s="142" t="s">
        <v>584</v>
      </c>
      <c r="G61" s="43">
        <v>300000</v>
      </c>
      <c r="H61" s="146" t="s">
        <v>2225</v>
      </c>
      <c r="I61" s="146" t="s">
        <v>2225</v>
      </c>
      <c r="J61" s="142"/>
      <c r="K61" s="108" t="s">
        <v>1716</v>
      </c>
      <c r="L61" s="140" t="s">
        <v>2070</v>
      </c>
      <c r="M61" s="38" t="s">
        <v>3670</v>
      </c>
    </row>
    <row r="62" spans="1:13" s="19" customFormat="1" ht="135.75" customHeight="1">
      <c r="A62" s="142">
        <v>54</v>
      </c>
      <c r="B62" s="142" t="s">
        <v>282</v>
      </c>
      <c r="C62" s="192">
        <v>235000</v>
      </c>
      <c r="D62" s="30" t="s">
        <v>574</v>
      </c>
      <c r="E62" s="143" t="s">
        <v>85</v>
      </c>
      <c r="F62" s="142" t="s">
        <v>585</v>
      </c>
      <c r="G62" s="43">
        <v>250000</v>
      </c>
      <c r="H62" s="146" t="s">
        <v>2225</v>
      </c>
      <c r="I62" s="146" t="s">
        <v>2225</v>
      </c>
      <c r="J62" s="142"/>
      <c r="K62" s="108" t="s">
        <v>1717</v>
      </c>
      <c r="L62" s="140" t="s">
        <v>2071</v>
      </c>
      <c r="M62" s="38" t="s">
        <v>3670</v>
      </c>
    </row>
    <row r="63" spans="1:13" s="19" customFormat="1" ht="114.75" customHeight="1">
      <c r="A63" s="142">
        <v>55</v>
      </c>
      <c r="B63" s="142" t="s">
        <v>1718</v>
      </c>
      <c r="C63" s="192">
        <v>1100000</v>
      </c>
      <c r="D63" s="30" t="s">
        <v>574</v>
      </c>
      <c r="E63" s="143" t="s">
        <v>85</v>
      </c>
      <c r="F63" s="142" t="s">
        <v>585</v>
      </c>
      <c r="G63" s="344">
        <v>1100000</v>
      </c>
      <c r="H63" s="146">
        <f>90000/1100000</f>
        <v>8.1818181818181818E-2</v>
      </c>
      <c r="I63" s="174" t="s">
        <v>1720</v>
      </c>
      <c r="J63" s="142"/>
      <c r="K63" s="108" t="s">
        <v>1719</v>
      </c>
      <c r="L63" s="140" t="s">
        <v>2072</v>
      </c>
      <c r="M63" s="38" t="s">
        <v>3670</v>
      </c>
    </row>
    <row r="64" spans="1:13" s="19" customFormat="1" ht="57" customHeight="1">
      <c r="A64" s="142">
        <v>56</v>
      </c>
      <c r="B64" s="142" t="s">
        <v>242</v>
      </c>
      <c r="C64" s="192">
        <v>2000000</v>
      </c>
      <c r="D64" s="30" t="s">
        <v>560</v>
      </c>
      <c r="E64" s="143" t="s">
        <v>85</v>
      </c>
      <c r="F64" s="142" t="s">
        <v>564</v>
      </c>
      <c r="G64" s="43">
        <v>2000000</v>
      </c>
      <c r="H64" s="146" t="s">
        <v>2222</v>
      </c>
      <c r="I64" s="142"/>
      <c r="J64" s="142"/>
      <c r="K64" s="108" t="s">
        <v>890</v>
      </c>
      <c r="L64" s="140" t="s">
        <v>2073</v>
      </c>
      <c r="M64" s="38"/>
    </row>
    <row r="65" spans="1:13" s="19" customFormat="1" ht="57" customHeight="1">
      <c r="A65" s="142">
        <v>57</v>
      </c>
      <c r="B65" s="142" t="s">
        <v>243</v>
      </c>
      <c r="C65" s="192">
        <v>310000</v>
      </c>
      <c r="D65" s="30" t="s">
        <v>560</v>
      </c>
      <c r="E65" s="143" t="s">
        <v>85</v>
      </c>
      <c r="F65" s="142" t="s">
        <v>564</v>
      </c>
      <c r="G65" s="43">
        <v>310000</v>
      </c>
      <c r="H65" s="146" t="s">
        <v>2222</v>
      </c>
      <c r="I65" s="142"/>
      <c r="J65" s="142"/>
      <c r="K65" s="108" t="s">
        <v>1721</v>
      </c>
      <c r="L65" s="140" t="s">
        <v>2074</v>
      </c>
      <c r="M65" s="38"/>
    </row>
    <row r="66" spans="1:13" s="19" customFormat="1" ht="69.75" customHeight="1">
      <c r="A66" s="142">
        <v>58</v>
      </c>
      <c r="B66" s="142" t="s">
        <v>1722</v>
      </c>
      <c r="C66" s="192">
        <v>400000</v>
      </c>
      <c r="D66" s="30" t="s">
        <v>574</v>
      </c>
      <c r="E66" s="143" t="s">
        <v>85</v>
      </c>
      <c r="F66" s="142" t="s">
        <v>585</v>
      </c>
      <c r="G66" s="344">
        <v>400000</v>
      </c>
      <c r="H66" s="146">
        <f>10000/100000/36*30</f>
        <v>8.3333333333333343E-2</v>
      </c>
      <c r="I66" s="174" t="s">
        <v>1723</v>
      </c>
      <c r="J66" s="142"/>
      <c r="K66" s="108" t="s">
        <v>1724</v>
      </c>
      <c r="L66" s="140" t="s">
        <v>2075</v>
      </c>
      <c r="M66" s="38" t="s">
        <v>3670</v>
      </c>
    </row>
    <row r="67" spans="1:13" s="19" customFormat="1" ht="72.75" customHeight="1">
      <c r="A67" s="142">
        <v>59</v>
      </c>
      <c r="B67" s="142" t="s">
        <v>284</v>
      </c>
      <c r="C67" s="192">
        <v>432000</v>
      </c>
      <c r="D67" s="30" t="s">
        <v>574</v>
      </c>
      <c r="E67" s="143" t="s">
        <v>85</v>
      </c>
      <c r="F67" s="142" t="s">
        <v>586</v>
      </c>
      <c r="G67" s="43">
        <v>450000</v>
      </c>
      <c r="H67" s="146">
        <f>(450000-432000)/450000</f>
        <v>0.04</v>
      </c>
      <c r="I67" s="174" t="s">
        <v>1725</v>
      </c>
      <c r="J67" s="142"/>
      <c r="K67" s="108" t="s">
        <v>1726</v>
      </c>
      <c r="L67" s="140" t="s">
        <v>2076</v>
      </c>
      <c r="M67" s="38" t="s">
        <v>3670</v>
      </c>
    </row>
    <row r="68" spans="1:13" s="19" customFormat="1" ht="71.25" customHeight="1">
      <c r="A68" s="142">
        <v>60</v>
      </c>
      <c r="B68" s="142" t="s">
        <v>1729</v>
      </c>
      <c r="C68" s="192">
        <v>50000</v>
      </c>
      <c r="D68" s="30" t="s">
        <v>574</v>
      </c>
      <c r="E68" s="143" t="s">
        <v>85</v>
      </c>
      <c r="F68" s="142" t="s">
        <v>586</v>
      </c>
      <c r="G68" s="43">
        <v>250000</v>
      </c>
      <c r="H68" s="146" t="s">
        <v>2222</v>
      </c>
      <c r="I68" s="142"/>
      <c r="J68" s="142"/>
      <c r="K68" s="108" t="s">
        <v>1727</v>
      </c>
      <c r="L68" s="140" t="s">
        <v>2077</v>
      </c>
      <c r="M68" s="38" t="s">
        <v>3670</v>
      </c>
    </row>
    <row r="69" spans="1:13" s="19" customFormat="1" ht="114.75" customHeight="1">
      <c r="A69" s="142">
        <v>61</v>
      </c>
      <c r="B69" s="142" t="s">
        <v>1728</v>
      </c>
      <c r="C69" s="192">
        <v>192000</v>
      </c>
      <c r="D69" s="30" t="s">
        <v>574</v>
      </c>
      <c r="E69" s="143" t="s">
        <v>85</v>
      </c>
      <c r="F69" s="142" t="s">
        <v>587</v>
      </c>
      <c r="G69" s="43">
        <v>200000</v>
      </c>
      <c r="H69" s="146">
        <f>2000/50000/10*30</f>
        <v>0.12</v>
      </c>
      <c r="I69" s="174" t="s">
        <v>1736</v>
      </c>
      <c r="J69" s="142"/>
      <c r="K69" s="108" t="s">
        <v>1730</v>
      </c>
      <c r="L69" s="140" t="s">
        <v>2078</v>
      </c>
      <c r="M69" s="38" t="s">
        <v>3670</v>
      </c>
    </row>
    <row r="70" spans="1:13" s="19" customFormat="1" ht="72" customHeight="1">
      <c r="A70" s="142">
        <v>62</v>
      </c>
      <c r="B70" s="142" t="s">
        <v>286</v>
      </c>
      <c r="C70" s="192">
        <v>192000</v>
      </c>
      <c r="D70" s="30" t="s">
        <v>574</v>
      </c>
      <c r="E70" s="143" t="s">
        <v>85</v>
      </c>
      <c r="F70" s="142" t="s">
        <v>587</v>
      </c>
      <c r="G70" s="43">
        <v>200000</v>
      </c>
      <c r="H70" s="146" t="s">
        <v>2226</v>
      </c>
      <c r="I70" s="146" t="s">
        <v>2226</v>
      </c>
      <c r="J70" s="142"/>
      <c r="K70" s="108" t="s">
        <v>1731</v>
      </c>
      <c r="L70" s="140" t="s">
        <v>2079</v>
      </c>
      <c r="M70" s="38" t="s">
        <v>3670</v>
      </c>
    </row>
    <row r="71" spans="1:13" s="19" customFormat="1" ht="83.25" customHeight="1">
      <c r="A71" s="556">
        <v>63</v>
      </c>
      <c r="B71" s="556" t="s">
        <v>1733</v>
      </c>
      <c r="C71" s="596">
        <v>289000</v>
      </c>
      <c r="D71" s="553" t="s">
        <v>574</v>
      </c>
      <c r="E71" s="553" t="s">
        <v>85</v>
      </c>
      <c r="F71" s="556" t="s">
        <v>587</v>
      </c>
      <c r="G71" s="43">
        <v>200000</v>
      </c>
      <c r="H71" s="146" t="s">
        <v>2226</v>
      </c>
      <c r="I71" s="146" t="s">
        <v>2226</v>
      </c>
      <c r="J71" s="142"/>
      <c r="K71" s="555" t="s">
        <v>1732</v>
      </c>
      <c r="L71" s="553" t="s">
        <v>2080</v>
      </c>
      <c r="M71" s="597" t="s">
        <v>3670</v>
      </c>
    </row>
    <row r="72" spans="1:13" s="19" customFormat="1" ht="83.25" customHeight="1">
      <c r="A72" s="556"/>
      <c r="B72" s="556"/>
      <c r="C72" s="596"/>
      <c r="D72" s="553"/>
      <c r="E72" s="553"/>
      <c r="F72" s="556"/>
      <c r="G72" s="43">
        <v>100000</v>
      </c>
      <c r="H72" s="146">
        <f>3000/100000/10*30</f>
        <v>0.09</v>
      </c>
      <c r="I72" s="174" t="s">
        <v>1737</v>
      </c>
      <c r="J72" s="142"/>
      <c r="K72" s="555"/>
      <c r="L72" s="553"/>
      <c r="M72" s="597"/>
    </row>
    <row r="73" spans="1:13" s="19" customFormat="1" ht="25.5" customHeight="1">
      <c r="A73" s="556">
        <v>64</v>
      </c>
      <c r="B73" s="556" t="s">
        <v>288</v>
      </c>
      <c r="C73" s="596">
        <v>1557000</v>
      </c>
      <c r="D73" s="553" t="s">
        <v>574</v>
      </c>
      <c r="E73" s="553" t="s">
        <v>87</v>
      </c>
      <c r="F73" s="556" t="s">
        <v>587</v>
      </c>
      <c r="G73" s="43">
        <v>900000</v>
      </c>
      <c r="H73" s="146" t="s">
        <v>2227</v>
      </c>
      <c r="I73" s="146" t="s">
        <v>2227</v>
      </c>
      <c r="J73" s="142"/>
      <c r="K73" s="555" t="s">
        <v>1735</v>
      </c>
      <c r="L73" s="553" t="s">
        <v>2081</v>
      </c>
      <c r="M73" s="597" t="s">
        <v>3670</v>
      </c>
    </row>
    <row r="74" spans="1:13" s="19" customFormat="1" ht="25.5" customHeight="1">
      <c r="A74" s="556"/>
      <c r="B74" s="556"/>
      <c r="C74" s="596"/>
      <c r="D74" s="553"/>
      <c r="E74" s="553"/>
      <c r="F74" s="556"/>
      <c r="G74" s="43">
        <v>400000</v>
      </c>
      <c r="H74" s="146" t="s">
        <v>2226</v>
      </c>
      <c r="I74" s="146" t="s">
        <v>2226</v>
      </c>
      <c r="J74" s="142"/>
      <c r="K74" s="555"/>
      <c r="L74" s="553"/>
      <c r="M74" s="597"/>
    </row>
    <row r="75" spans="1:13" s="19" customFormat="1" ht="42" customHeight="1">
      <c r="A75" s="556"/>
      <c r="B75" s="556"/>
      <c r="C75" s="596"/>
      <c r="D75" s="553"/>
      <c r="E75" s="553"/>
      <c r="F75" s="556"/>
      <c r="G75" s="43">
        <v>300000</v>
      </c>
      <c r="H75" s="146">
        <f>30000/300000/40*30</f>
        <v>7.4999999999999997E-2</v>
      </c>
      <c r="I75" s="174" t="s">
        <v>1734</v>
      </c>
      <c r="J75" s="142"/>
      <c r="K75" s="555"/>
      <c r="L75" s="553"/>
      <c r="M75" s="597"/>
    </row>
    <row r="76" spans="1:13" s="19" customFormat="1" ht="86.25" customHeight="1">
      <c r="A76" s="142">
        <v>65</v>
      </c>
      <c r="B76" s="142" t="s">
        <v>289</v>
      </c>
      <c r="C76" s="192">
        <v>192000</v>
      </c>
      <c r="D76" s="30" t="s">
        <v>574</v>
      </c>
      <c r="E76" s="143" t="s">
        <v>85</v>
      </c>
      <c r="F76" s="142" t="s">
        <v>588</v>
      </c>
      <c r="G76" s="43">
        <v>200000</v>
      </c>
      <c r="H76" s="146">
        <f>2000/50000/10*30</f>
        <v>0.12</v>
      </c>
      <c r="I76" s="174" t="s">
        <v>1736</v>
      </c>
      <c r="J76" s="142"/>
      <c r="K76" s="108" t="s">
        <v>1738</v>
      </c>
      <c r="L76" s="140" t="s">
        <v>2082</v>
      </c>
      <c r="M76" s="38" t="s">
        <v>3670</v>
      </c>
    </row>
    <row r="77" spans="1:13" s="19" customFormat="1" ht="98.25" customHeight="1">
      <c r="A77" s="142">
        <v>66</v>
      </c>
      <c r="B77" s="142" t="s">
        <v>290</v>
      </c>
      <c r="C77" s="192">
        <v>55000</v>
      </c>
      <c r="D77" s="30" t="s">
        <v>574</v>
      </c>
      <c r="E77" s="143" t="s">
        <v>85</v>
      </c>
      <c r="F77" s="142" t="s">
        <v>588</v>
      </c>
      <c r="G77" s="43">
        <v>1500000</v>
      </c>
      <c r="H77" s="146" t="s">
        <v>1739</v>
      </c>
      <c r="I77" s="146" t="s">
        <v>1739</v>
      </c>
      <c r="J77" s="142"/>
      <c r="K77" s="108" t="s">
        <v>1740</v>
      </c>
      <c r="L77" s="140" t="s">
        <v>2083</v>
      </c>
      <c r="M77" s="38" t="s">
        <v>3670</v>
      </c>
    </row>
    <row r="78" spans="1:13" s="19" customFormat="1" ht="56.25" customHeight="1">
      <c r="A78" s="142">
        <v>67</v>
      </c>
      <c r="B78" s="142" t="s">
        <v>291</v>
      </c>
      <c r="C78" s="192">
        <v>144000</v>
      </c>
      <c r="D78" s="30" t="s">
        <v>574</v>
      </c>
      <c r="E78" s="143" t="s">
        <v>85</v>
      </c>
      <c r="F78" s="142" t="s">
        <v>588</v>
      </c>
      <c r="G78" s="43">
        <v>150000</v>
      </c>
      <c r="H78" s="556" t="s">
        <v>2228</v>
      </c>
      <c r="I78" s="556" t="s">
        <v>2228</v>
      </c>
      <c r="J78" s="556"/>
      <c r="K78" s="108" t="s">
        <v>1743</v>
      </c>
      <c r="L78" s="140" t="s">
        <v>2084</v>
      </c>
      <c r="M78" s="38" t="s">
        <v>3670</v>
      </c>
    </row>
    <row r="79" spans="1:13" s="19" customFormat="1" ht="57.75" customHeight="1">
      <c r="A79" s="142">
        <v>68</v>
      </c>
      <c r="B79" s="142" t="s">
        <v>292</v>
      </c>
      <c r="C79" s="192">
        <v>96000</v>
      </c>
      <c r="D79" s="30" t="s">
        <v>574</v>
      </c>
      <c r="E79" s="143" t="s">
        <v>85</v>
      </c>
      <c r="F79" s="142" t="s">
        <v>588</v>
      </c>
      <c r="G79" s="43">
        <v>100000</v>
      </c>
      <c r="H79" s="556"/>
      <c r="I79" s="556"/>
      <c r="J79" s="556"/>
      <c r="K79" s="108" t="s">
        <v>1742</v>
      </c>
      <c r="L79" s="140" t="s">
        <v>2085</v>
      </c>
      <c r="M79" s="38" t="s">
        <v>3670</v>
      </c>
    </row>
    <row r="80" spans="1:13" s="19" customFormat="1" ht="51" customHeight="1">
      <c r="A80" s="142">
        <v>69</v>
      </c>
      <c r="B80" s="142" t="s">
        <v>293</v>
      </c>
      <c r="C80" s="192">
        <v>134000</v>
      </c>
      <c r="D80" s="30" t="s">
        <v>574</v>
      </c>
      <c r="E80" s="143" t="s">
        <v>85</v>
      </c>
      <c r="F80" s="142" t="s">
        <v>588</v>
      </c>
      <c r="G80" s="598">
        <v>150000</v>
      </c>
      <c r="H80" s="556"/>
      <c r="I80" s="556"/>
      <c r="J80" s="556"/>
      <c r="K80" s="555" t="s">
        <v>1741</v>
      </c>
      <c r="L80" s="553" t="s">
        <v>2086</v>
      </c>
      <c r="M80" s="38" t="s">
        <v>3670</v>
      </c>
    </row>
    <row r="81" spans="1:13" s="19" customFormat="1" ht="51" customHeight="1">
      <c r="A81" s="142">
        <v>70</v>
      </c>
      <c r="B81" s="142" t="s">
        <v>244</v>
      </c>
      <c r="C81" s="192">
        <v>10000</v>
      </c>
      <c r="D81" s="30" t="s">
        <v>560</v>
      </c>
      <c r="E81" s="143" t="s">
        <v>85</v>
      </c>
      <c r="F81" s="142" t="s">
        <v>565</v>
      </c>
      <c r="G81" s="598"/>
      <c r="H81" s="556"/>
      <c r="I81" s="556"/>
      <c r="J81" s="556"/>
      <c r="K81" s="555"/>
      <c r="L81" s="553"/>
      <c r="M81" s="38"/>
    </row>
    <row r="82" spans="1:13" s="19" customFormat="1" ht="84" customHeight="1">
      <c r="A82" s="142">
        <v>71</v>
      </c>
      <c r="B82" s="142" t="s">
        <v>294</v>
      </c>
      <c r="C82" s="192">
        <v>240000</v>
      </c>
      <c r="D82" s="30" t="s">
        <v>574</v>
      </c>
      <c r="E82" s="143" t="s">
        <v>85</v>
      </c>
      <c r="F82" s="142" t="s">
        <v>589</v>
      </c>
      <c r="G82" s="43">
        <v>250000</v>
      </c>
      <c r="H82" s="142" t="s">
        <v>2228</v>
      </c>
      <c r="I82" s="142" t="s">
        <v>2228</v>
      </c>
      <c r="J82" s="142"/>
      <c r="K82" s="108" t="s">
        <v>1744</v>
      </c>
      <c r="L82" s="140" t="s">
        <v>2087</v>
      </c>
      <c r="M82" s="38" t="s">
        <v>3670</v>
      </c>
    </row>
    <row r="83" spans="1:13" s="19" customFormat="1" ht="54.75" customHeight="1">
      <c r="A83" s="142">
        <v>72</v>
      </c>
      <c r="B83" s="142" t="s">
        <v>295</v>
      </c>
      <c r="C83" s="192">
        <v>192000</v>
      </c>
      <c r="D83" s="30" t="s">
        <v>574</v>
      </c>
      <c r="E83" s="143" t="s">
        <v>85</v>
      </c>
      <c r="F83" s="142" t="s">
        <v>589</v>
      </c>
      <c r="G83" s="43">
        <v>200000</v>
      </c>
      <c r="H83" s="142" t="s">
        <v>2228</v>
      </c>
      <c r="I83" s="142" t="s">
        <v>2228</v>
      </c>
      <c r="J83" s="142"/>
      <c r="K83" s="108" t="s">
        <v>1745</v>
      </c>
      <c r="L83" s="140" t="s">
        <v>2088</v>
      </c>
      <c r="M83" s="38" t="s">
        <v>3670</v>
      </c>
    </row>
    <row r="84" spans="1:13" s="19" customFormat="1" ht="84" customHeight="1">
      <c r="A84" s="142">
        <v>73</v>
      </c>
      <c r="B84" s="142" t="s">
        <v>296</v>
      </c>
      <c r="C84" s="192">
        <v>432000</v>
      </c>
      <c r="D84" s="30" t="s">
        <v>574</v>
      </c>
      <c r="E84" s="143" t="s">
        <v>85</v>
      </c>
      <c r="F84" s="142" t="s">
        <v>589</v>
      </c>
      <c r="G84" s="43">
        <v>450000</v>
      </c>
      <c r="H84" s="146">
        <f>4000/50000/26*30</f>
        <v>9.2307692307692313E-2</v>
      </c>
      <c r="I84" s="174" t="s">
        <v>1746</v>
      </c>
      <c r="J84" s="142"/>
      <c r="K84" s="108" t="s">
        <v>1747</v>
      </c>
      <c r="L84" s="140" t="s">
        <v>2089</v>
      </c>
      <c r="M84" s="38" t="s">
        <v>3670</v>
      </c>
    </row>
    <row r="85" spans="1:13" s="19" customFormat="1" ht="54.75" customHeight="1">
      <c r="A85" s="142">
        <v>74</v>
      </c>
      <c r="B85" s="142" t="s">
        <v>297</v>
      </c>
      <c r="C85" s="192">
        <v>150000</v>
      </c>
      <c r="D85" s="30" t="s">
        <v>574</v>
      </c>
      <c r="E85" s="143" t="s">
        <v>85</v>
      </c>
      <c r="F85" s="142" t="s">
        <v>589</v>
      </c>
      <c r="G85" s="43">
        <v>150000</v>
      </c>
      <c r="H85" s="142" t="s">
        <v>2229</v>
      </c>
      <c r="I85" s="142" t="s">
        <v>2229</v>
      </c>
      <c r="J85" s="142"/>
      <c r="K85" s="108" t="s">
        <v>1748</v>
      </c>
      <c r="L85" s="140" t="s">
        <v>2090</v>
      </c>
      <c r="M85" s="38" t="s">
        <v>3670</v>
      </c>
    </row>
    <row r="86" spans="1:13" s="19" customFormat="1" ht="72.75" customHeight="1">
      <c r="A86" s="142">
        <v>75</v>
      </c>
      <c r="B86" s="142" t="s">
        <v>298</v>
      </c>
      <c r="C86" s="192">
        <v>528000</v>
      </c>
      <c r="D86" s="30" t="s">
        <v>574</v>
      </c>
      <c r="E86" s="143" t="s">
        <v>85</v>
      </c>
      <c r="F86" s="142" t="s">
        <v>590</v>
      </c>
      <c r="G86" s="43">
        <v>550000</v>
      </c>
      <c r="H86" s="146">
        <f>2000/50000/10*30</f>
        <v>0.12</v>
      </c>
      <c r="I86" s="174" t="s">
        <v>1779</v>
      </c>
      <c r="J86" s="142"/>
      <c r="K86" s="108" t="s">
        <v>1749</v>
      </c>
      <c r="L86" s="140" t="s">
        <v>2091</v>
      </c>
      <c r="M86" s="38" t="s">
        <v>3670</v>
      </c>
    </row>
    <row r="87" spans="1:13" s="19" customFormat="1" ht="72" customHeight="1">
      <c r="A87" s="142">
        <v>76</v>
      </c>
      <c r="B87" s="142" t="s">
        <v>299</v>
      </c>
      <c r="C87" s="192">
        <v>288000</v>
      </c>
      <c r="D87" s="30" t="s">
        <v>574</v>
      </c>
      <c r="E87" s="143" t="s">
        <v>85</v>
      </c>
      <c r="F87" s="142" t="s">
        <v>590</v>
      </c>
      <c r="G87" s="43">
        <v>300000</v>
      </c>
      <c r="H87" s="146">
        <f>2000/50000/10*30</f>
        <v>0.12</v>
      </c>
      <c r="I87" s="174" t="s">
        <v>1780</v>
      </c>
      <c r="J87" s="142"/>
      <c r="K87" s="108" t="s">
        <v>1750</v>
      </c>
      <c r="L87" s="140" t="s">
        <v>2092</v>
      </c>
      <c r="M87" s="38" t="s">
        <v>3670</v>
      </c>
    </row>
    <row r="88" spans="1:13" s="19" customFormat="1" ht="57">
      <c r="A88" s="142">
        <v>77</v>
      </c>
      <c r="B88" s="142" t="s">
        <v>300</v>
      </c>
      <c r="C88" s="192">
        <v>288000</v>
      </c>
      <c r="D88" s="30" t="s">
        <v>574</v>
      </c>
      <c r="E88" s="143" t="s">
        <v>85</v>
      </c>
      <c r="F88" s="142" t="s">
        <v>590</v>
      </c>
      <c r="G88" s="43">
        <v>300000</v>
      </c>
      <c r="H88" s="146">
        <f>2000/50000/10*30</f>
        <v>0.12</v>
      </c>
      <c r="I88" s="174" t="s">
        <v>1780</v>
      </c>
      <c r="J88" s="142"/>
      <c r="K88" s="108" t="s">
        <v>1751</v>
      </c>
      <c r="L88" s="140" t="s">
        <v>2093</v>
      </c>
      <c r="M88" s="38" t="s">
        <v>3670</v>
      </c>
    </row>
    <row r="89" spans="1:13" s="19" customFormat="1" ht="24" customHeight="1">
      <c r="A89" s="556">
        <v>78</v>
      </c>
      <c r="B89" s="556" t="s">
        <v>89</v>
      </c>
      <c r="C89" s="596">
        <v>240000</v>
      </c>
      <c r="D89" s="553" t="s">
        <v>574</v>
      </c>
      <c r="E89" s="553" t="s">
        <v>87</v>
      </c>
      <c r="F89" s="556" t="s">
        <v>590</v>
      </c>
      <c r="G89" s="43">
        <v>200000</v>
      </c>
      <c r="H89" s="593">
        <f>2000/50000/10*30</f>
        <v>0.12</v>
      </c>
      <c r="I89" s="592" t="s">
        <v>1781</v>
      </c>
      <c r="J89" s="142"/>
      <c r="K89" s="555" t="s">
        <v>1752</v>
      </c>
      <c r="L89" s="553" t="s">
        <v>2094</v>
      </c>
      <c r="M89" s="553" t="s">
        <v>3670</v>
      </c>
    </row>
    <row r="90" spans="1:13" s="19" customFormat="1" ht="24" customHeight="1">
      <c r="A90" s="556"/>
      <c r="B90" s="556"/>
      <c r="C90" s="596"/>
      <c r="D90" s="553"/>
      <c r="E90" s="553"/>
      <c r="F90" s="556"/>
      <c r="G90" s="43">
        <v>50000</v>
      </c>
      <c r="H90" s="593"/>
      <c r="I90" s="592"/>
      <c r="J90" s="142"/>
      <c r="K90" s="555"/>
      <c r="L90" s="553"/>
      <c r="M90" s="553"/>
    </row>
    <row r="91" spans="1:13" s="19" customFormat="1" ht="70.5" customHeight="1">
      <c r="A91" s="142">
        <v>79</v>
      </c>
      <c r="B91" s="142" t="s">
        <v>301</v>
      </c>
      <c r="C91" s="192">
        <v>400000</v>
      </c>
      <c r="D91" s="30" t="s">
        <v>574</v>
      </c>
      <c r="E91" s="143" t="s">
        <v>85</v>
      </c>
      <c r="F91" s="142" t="s">
        <v>590</v>
      </c>
      <c r="G91" s="344">
        <v>400000</v>
      </c>
      <c r="H91" s="146">
        <f>20000/
400000/
(20-4)*30</f>
        <v>9.375E-2</v>
      </c>
      <c r="I91" s="174" t="s">
        <v>1753</v>
      </c>
      <c r="J91" s="142"/>
      <c r="K91" s="108" t="s">
        <v>1754</v>
      </c>
      <c r="L91" s="140" t="s">
        <v>2095</v>
      </c>
      <c r="M91" s="38" t="s">
        <v>3670</v>
      </c>
    </row>
    <row r="92" spans="1:13" s="19" customFormat="1" ht="84" customHeight="1">
      <c r="A92" s="142">
        <v>80</v>
      </c>
      <c r="B92" s="142" t="s">
        <v>302</v>
      </c>
      <c r="C92" s="192">
        <v>192000</v>
      </c>
      <c r="D92" s="30" t="s">
        <v>574</v>
      </c>
      <c r="E92" s="143" t="s">
        <v>85</v>
      </c>
      <c r="F92" s="142" t="s">
        <v>591</v>
      </c>
      <c r="G92" s="43">
        <v>200000</v>
      </c>
      <c r="H92" s="146">
        <f>4000/100000/10*30</f>
        <v>0.12</v>
      </c>
      <c r="I92" s="174" t="s">
        <v>1778</v>
      </c>
      <c r="J92" s="142"/>
      <c r="K92" s="108" t="s">
        <v>1755</v>
      </c>
      <c r="L92" s="140" t="s">
        <v>2096</v>
      </c>
      <c r="M92" s="38" t="s">
        <v>3670</v>
      </c>
    </row>
    <row r="93" spans="1:13" s="19" customFormat="1" ht="97.5" customHeight="1">
      <c r="A93" s="142">
        <v>81</v>
      </c>
      <c r="B93" s="142" t="s">
        <v>303</v>
      </c>
      <c r="C93" s="192">
        <v>144000</v>
      </c>
      <c r="D93" s="30" t="s">
        <v>574</v>
      </c>
      <c r="E93" s="143" t="s">
        <v>85</v>
      </c>
      <c r="F93" s="142" t="s">
        <v>591</v>
      </c>
      <c r="G93" s="43">
        <v>150000</v>
      </c>
      <c r="H93" s="146">
        <f>2000/50000/10*30</f>
        <v>0.12</v>
      </c>
      <c r="I93" s="174" t="s">
        <v>894</v>
      </c>
      <c r="J93" s="142"/>
      <c r="K93" s="108" t="s">
        <v>1756</v>
      </c>
      <c r="L93" s="140" t="s">
        <v>2097</v>
      </c>
      <c r="M93" s="38" t="s">
        <v>3670</v>
      </c>
    </row>
    <row r="94" spans="1:13" s="19" customFormat="1" ht="69" customHeight="1">
      <c r="A94" s="142">
        <v>82</v>
      </c>
      <c r="B94" s="142" t="s">
        <v>304</v>
      </c>
      <c r="C94" s="192">
        <v>240000</v>
      </c>
      <c r="D94" s="30" t="s">
        <v>574</v>
      </c>
      <c r="E94" s="143" t="s">
        <v>85</v>
      </c>
      <c r="F94" s="142" t="s">
        <v>591</v>
      </c>
      <c r="G94" s="43">
        <v>250000</v>
      </c>
      <c r="H94" s="146">
        <f>2000/50000/10*30</f>
        <v>0.12</v>
      </c>
      <c r="I94" s="174" t="s">
        <v>894</v>
      </c>
      <c r="J94" s="142"/>
      <c r="K94" s="108" t="s">
        <v>1758</v>
      </c>
      <c r="L94" s="140" t="s">
        <v>2098</v>
      </c>
      <c r="M94" s="38" t="s">
        <v>3670</v>
      </c>
    </row>
    <row r="95" spans="1:13" s="19" customFormat="1" ht="58.5" customHeight="1">
      <c r="A95" s="142">
        <v>83</v>
      </c>
      <c r="B95" s="142" t="s">
        <v>305</v>
      </c>
      <c r="C95" s="192">
        <v>432000</v>
      </c>
      <c r="D95" s="30" t="s">
        <v>574</v>
      </c>
      <c r="E95" s="143" t="s">
        <v>85</v>
      </c>
      <c r="F95" s="142" t="s">
        <v>592</v>
      </c>
      <c r="G95" s="43">
        <v>450000</v>
      </c>
      <c r="H95" s="142" t="s">
        <v>2230</v>
      </c>
      <c r="I95" s="142" t="s">
        <v>2230</v>
      </c>
      <c r="J95" s="142"/>
      <c r="K95" s="108" t="s">
        <v>1760</v>
      </c>
      <c r="L95" s="140" t="s">
        <v>2099</v>
      </c>
      <c r="M95" s="38" t="s">
        <v>3670</v>
      </c>
    </row>
    <row r="96" spans="1:13" s="19" customFormat="1" ht="114.75" customHeight="1">
      <c r="A96" s="142">
        <v>84</v>
      </c>
      <c r="B96" s="142" t="s">
        <v>118</v>
      </c>
      <c r="C96" s="192">
        <v>336000</v>
      </c>
      <c r="D96" s="30" t="s">
        <v>574</v>
      </c>
      <c r="E96" s="143" t="s">
        <v>85</v>
      </c>
      <c r="F96" s="142" t="s">
        <v>592</v>
      </c>
      <c r="G96" s="43">
        <v>350000</v>
      </c>
      <c r="H96" s="142" t="s">
        <v>2230</v>
      </c>
      <c r="I96" s="142" t="s">
        <v>2230</v>
      </c>
      <c r="J96" s="142"/>
      <c r="K96" s="108" t="s">
        <v>1761</v>
      </c>
      <c r="L96" s="140" t="s">
        <v>2100</v>
      </c>
      <c r="M96" s="38" t="s">
        <v>3670</v>
      </c>
    </row>
    <row r="97" spans="1:13" s="19" customFormat="1" ht="49.5" customHeight="1">
      <c r="A97" s="142">
        <v>85</v>
      </c>
      <c r="B97" s="142" t="s">
        <v>306</v>
      </c>
      <c r="C97" s="192">
        <v>192000</v>
      </c>
      <c r="D97" s="30" t="s">
        <v>574</v>
      </c>
      <c r="E97" s="143" t="s">
        <v>85</v>
      </c>
      <c r="F97" s="142" t="s">
        <v>592</v>
      </c>
      <c r="G97" s="43">
        <v>200000</v>
      </c>
      <c r="H97" s="142" t="s">
        <v>2230</v>
      </c>
      <c r="I97" s="142" t="s">
        <v>2230</v>
      </c>
      <c r="J97" s="142"/>
      <c r="K97" s="108" t="s">
        <v>1762</v>
      </c>
      <c r="L97" s="140" t="s">
        <v>2101</v>
      </c>
      <c r="M97" s="38" t="s">
        <v>3670</v>
      </c>
    </row>
    <row r="98" spans="1:13" s="19" customFormat="1" ht="49.5" customHeight="1">
      <c r="A98" s="142">
        <v>86</v>
      </c>
      <c r="B98" s="142" t="s">
        <v>307</v>
      </c>
      <c r="C98" s="192">
        <v>336000</v>
      </c>
      <c r="D98" s="30" t="s">
        <v>574</v>
      </c>
      <c r="E98" s="143" t="s">
        <v>85</v>
      </c>
      <c r="F98" s="142" t="s">
        <v>593</v>
      </c>
      <c r="G98" s="43">
        <v>350000</v>
      </c>
      <c r="H98" s="142" t="s">
        <v>2230</v>
      </c>
      <c r="I98" s="142" t="s">
        <v>2230</v>
      </c>
      <c r="J98" s="142"/>
      <c r="K98" s="108" t="s">
        <v>1763</v>
      </c>
      <c r="L98" s="140" t="s">
        <v>2102</v>
      </c>
      <c r="M98" s="38" t="s">
        <v>3670</v>
      </c>
    </row>
    <row r="99" spans="1:13" s="19" customFormat="1" ht="42.75">
      <c r="A99" s="556">
        <v>87</v>
      </c>
      <c r="B99" s="556" t="s">
        <v>4</v>
      </c>
      <c r="C99" s="596">
        <v>119000</v>
      </c>
      <c r="D99" s="553" t="s">
        <v>574</v>
      </c>
      <c r="E99" s="553" t="s">
        <v>1874</v>
      </c>
      <c r="F99" s="553" t="s">
        <v>593</v>
      </c>
      <c r="G99" s="43">
        <v>600000</v>
      </c>
      <c r="H99" s="146">
        <f>2000/50000/10*30</f>
        <v>0.12</v>
      </c>
      <c r="I99" s="174" t="s">
        <v>894</v>
      </c>
      <c r="J99" s="142"/>
      <c r="K99" s="555" t="s">
        <v>1764</v>
      </c>
      <c r="L99" s="553" t="s">
        <v>2103</v>
      </c>
      <c r="M99" s="597" t="s">
        <v>3670</v>
      </c>
    </row>
    <row r="100" spans="1:13" s="19" customFormat="1" ht="42.75">
      <c r="A100" s="556"/>
      <c r="B100" s="556"/>
      <c r="C100" s="596"/>
      <c r="D100" s="553"/>
      <c r="E100" s="553"/>
      <c r="F100" s="553"/>
      <c r="G100" s="43">
        <v>1300000</v>
      </c>
      <c r="H100" s="146">
        <f>4000/100000/10*30</f>
        <v>0.12</v>
      </c>
      <c r="I100" s="174" t="s">
        <v>1778</v>
      </c>
      <c r="J100" s="142"/>
      <c r="K100" s="555"/>
      <c r="L100" s="553"/>
      <c r="M100" s="597"/>
    </row>
    <row r="101" spans="1:13" s="19" customFormat="1" ht="42.75">
      <c r="A101" s="556">
        <v>88</v>
      </c>
      <c r="B101" s="556" t="s">
        <v>5</v>
      </c>
      <c r="C101" s="596">
        <v>2000000</v>
      </c>
      <c r="D101" s="553"/>
      <c r="E101" s="553"/>
      <c r="F101" s="553"/>
      <c r="G101" s="43">
        <v>200000</v>
      </c>
      <c r="H101" s="146">
        <f>20000/200000/32*30</f>
        <v>9.375E-2</v>
      </c>
      <c r="I101" s="174" t="s">
        <v>1783</v>
      </c>
      <c r="J101" s="142"/>
      <c r="K101" s="555"/>
      <c r="L101" s="553"/>
      <c r="M101" s="597" t="s">
        <v>3670</v>
      </c>
    </row>
    <row r="102" spans="1:13" s="19" customFormat="1" ht="42.75">
      <c r="A102" s="556"/>
      <c r="B102" s="556"/>
      <c r="C102" s="596"/>
      <c r="D102" s="553"/>
      <c r="E102" s="553"/>
      <c r="F102" s="553"/>
      <c r="G102" s="43">
        <v>100000</v>
      </c>
      <c r="H102" s="146">
        <f>2500/50000/10*30</f>
        <v>0.15</v>
      </c>
      <c r="I102" s="174" t="s">
        <v>1782</v>
      </c>
      <c r="J102" s="142"/>
      <c r="K102" s="555"/>
      <c r="L102" s="553"/>
      <c r="M102" s="597"/>
    </row>
    <row r="103" spans="1:13" s="19" customFormat="1" ht="44.25" customHeight="1">
      <c r="A103" s="37">
        <v>89</v>
      </c>
      <c r="B103" s="37" t="s">
        <v>308</v>
      </c>
      <c r="C103" s="61">
        <v>95000</v>
      </c>
      <c r="D103" s="35" t="s">
        <v>574</v>
      </c>
      <c r="E103" s="36" t="s">
        <v>85</v>
      </c>
      <c r="F103" s="37" t="s">
        <v>593</v>
      </c>
      <c r="G103" s="348">
        <v>100000</v>
      </c>
      <c r="H103" s="37" t="s">
        <v>1759</v>
      </c>
      <c r="I103" s="37" t="s">
        <v>1759</v>
      </c>
      <c r="J103" s="37"/>
      <c r="K103" s="555" t="s">
        <v>1765</v>
      </c>
      <c r="L103" s="553" t="s">
        <v>2104</v>
      </c>
      <c r="M103" s="38" t="s">
        <v>3670</v>
      </c>
    </row>
    <row r="104" spans="1:13" s="19" customFormat="1" ht="44.25" customHeight="1">
      <c r="A104" s="142">
        <v>90</v>
      </c>
      <c r="B104" s="142"/>
      <c r="C104" s="192">
        <v>0</v>
      </c>
      <c r="D104" s="30"/>
      <c r="E104" s="143"/>
      <c r="F104" s="142"/>
      <c r="G104" s="43">
        <v>250000</v>
      </c>
      <c r="H104" s="142" t="s">
        <v>1759</v>
      </c>
      <c r="I104" s="142" t="s">
        <v>1759</v>
      </c>
      <c r="J104" s="142"/>
      <c r="K104" s="555"/>
      <c r="L104" s="553"/>
      <c r="M104" s="38"/>
    </row>
    <row r="105" spans="1:13" s="19" customFormat="1" ht="87" customHeight="1">
      <c r="A105" s="142">
        <v>91</v>
      </c>
      <c r="B105" s="142" t="s">
        <v>245</v>
      </c>
      <c r="C105" s="192">
        <v>240000</v>
      </c>
      <c r="D105" s="30" t="s">
        <v>560</v>
      </c>
      <c r="E105" s="143" t="s">
        <v>85</v>
      </c>
      <c r="F105" s="142" t="s">
        <v>566</v>
      </c>
      <c r="G105" s="43">
        <v>250000</v>
      </c>
      <c r="H105" s="593">
        <f>2000/50000/10*30</f>
        <v>0.12</v>
      </c>
      <c r="I105" s="592" t="s">
        <v>894</v>
      </c>
      <c r="J105" s="556"/>
      <c r="K105" s="555" t="s">
        <v>1766</v>
      </c>
      <c r="L105" s="553" t="s">
        <v>2105</v>
      </c>
      <c r="M105" s="38"/>
    </row>
    <row r="106" spans="1:13" s="19" customFormat="1" ht="87" customHeight="1">
      <c r="A106" s="142">
        <v>92</v>
      </c>
      <c r="B106" s="142" t="s">
        <v>44</v>
      </c>
      <c r="C106" s="192">
        <v>336000</v>
      </c>
      <c r="D106" s="30" t="s">
        <v>574</v>
      </c>
      <c r="E106" s="143" t="s">
        <v>85</v>
      </c>
      <c r="F106" s="142" t="s">
        <v>594</v>
      </c>
      <c r="G106" s="43">
        <v>350000</v>
      </c>
      <c r="H106" s="593"/>
      <c r="I106" s="592"/>
      <c r="J106" s="556"/>
      <c r="K106" s="555"/>
      <c r="L106" s="553"/>
      <c r="M106" s="38" t="s">
        <v>3670</v>
      </c>
    </row>
    <row r="107" spans="1:13" s="19" customFormat="1" ht="87" customHeight="1">
      <c r="A107" s="142">
        <v>93</v>
      </c>
      <c r="B107" s="142" t="s">
        <v>309</v>
      </c>
      <c r="C107" s="192">
        <v>384000</v>
      </c>
      <c r="D107" s="30" t="s">
        <v>574</v>
      </c>
      <c r="E107" s="143" t="s">
        <v>85</v>
      </c>
      <c r="F107" s="142" t="s">
        <v>595</v>
      </c>
      <c r="G107" s="43">
        <v>400000</v>
      </c>
      <c r="H107" s="593"/>
      <c r="I107" s="592"/>
      <c r="J107" s="556"/>
      <c r="K107" s="555"/>
      <c r="L107" s="553"/>
      <c r="M107" s="38" t="s">
        <v>3670</v>
      </c>
    </row>
    <row r="108" spans="1:13" s="19" customFormat="1" ht="98.25" customHeight="1">
      <c r="A108" s="142">
        <v>94</v>
      </c>
      <c r="B108" s="142" t="s">
        <v>310</v>
      </c>
      <c r="C108" s="192">
        <v>200000</v>
      </c>
      <c r="D108" s="30" t="s">
        <v>574</v>
      </c>
      <c r="E108" s="143" t="s">
        <v>85</v>
      </c>
      <c r="F108" s="142" t="s">
        <v>595</v>
      </c>
      <c r="G108" s="344">
        <v>200000</v>
      </c>
      <c r="H108" s="146">
        <f>20000/200000/40*30</f>
        <v>7.4999999999999997E-2</v>
      </c>
      <c r="I108" s="174" t="s">
        <v>1767</v>
      </c>
      <c r="J108" s="142"/>
      <c r="K108" s="108" t="s">
        <v>1768</v>
      </c>
      <c r="L108" s="140" t="s">
        <v>2106</v>
      </c>
      <c r="M108" s="38" t="s">
        <v>3670</v>
      </c>
    </row>
    <row r="109" spans="1:13" s="19" customFormat="1" ht="114.75" customHeight="1">
      <c r="A109" s="142">
        <v>95</v>
      </c>
      <c r="B109" s="142" t="s">
        <v>92</v>
      </c>
      <c r="C109" s="192">
        <v>285000</v>
      </c>
      <c r="D109" s="30" t="s">
        <v>574</v>
      </c>
      <c r="E109" s="143" t="s">
        <v>85</v>
      </c>
      <c r="F109" s="142" t="s">
        <v>595</v>
      </c>
      <c r="G109" s="43">
        <v>300000</v>
      </c>
      <c r="H109" s="146">
        <f>2500/50000/10*30</f>
        <v>0.15</v>
      </c>
      <c r="I109" s="174" t="s">
        <v>1782</v>
      </c>
      <c r="J109" s="142"/>
      <c r="K109" s="108" t="s">
        <v>1769</v>
      </c>
      <c r="L109" s="140" t="s">
        <v>2107</v>
      </c>
      <c r="M109" s="38" t="s">
        <v>3670</v>
      </c>
    </row>
    <row r="110" spans="1:13" s="19" customFormat="1" ht="99" customHeight="1">
      <c r="A110" s="142">
        <v>96</v>
      </c>
      <c r="B110" s="142" t="s">
        <v>311</v>
      </c>
      <c r="C110" s="192">
        <v>237500</v>
      </c>
      <c r="D110" s="30" t="s">
        <v>574</v>
      </c>
      <c r="E110" s="143" t="s">
        <v>85</v>
      </c>
      <c r="F110" s="142" t="s">
        <v>595</v>
      </c>
      <c r="G110" s="43">
        <v>250000</v>
      </c>
      <c r="H110" s="142" t="s">
        <v>1759</v>
      </c>
      <c r="I110" s="142" t="s">
        <v>1759</v>
      </c>
      <c r="J110" s="142"/>
      <c r="K110" s="108" t="s">
        <v>1770</v>
      </c>
      <c r="L110" s="140" t="s">
        <v>2108</v>
      </c>
      <c r="M110" s="38" t="s">
        <v>3670</v>
      </c>
    </row>
    <row r="111" spans="1:13" s="19" customFormat="1" ht="74.25" customHeight="1">
      <c r="A111" s="142">
        <v>97</v>
      </c>
      <c r="B111" s="142" t="s">
        <v>312</v>
      </c>
      <c r="C111" s="192">
        <v>237500</v>
      </c>
      <c r="D111" s="30" t="s">
        <v>574</v>
      </c>
      <c r="E111" s="143" t="s">
        <v>85</v>
      </c>
      <c r="F111" s="142" t="s">
        <v>595</v>
      </c>
      <c r="G111" s="43">
        <v>250000</v>
      </c>
      <c r="H111" s="142" t="s">
        <v>1759</v>
      </c>
      <c r="I111" s="142" t="s">
        <v>1759</v>
      </c>
      <c r="J111" s="142"/>
      <c r="K111" s="108" t="s">
        <v>1771</v>
      </c>
      <c r="L111" s="140" t="s">
        <v>2109</v>
      </c>
      <c r="M111" s="38" t="s">
        <v>3670</v>
      </c>
    </row>
    <row r="112" spans="1:13" s="19" customFormat="1" ht="122.25" customHeight="1">
      <c r="A112" s="142">
        <v>98</v>
      </c>
      <c r="B112" s="142" t="s">
        <v>45</v>
      </c>
      <c r="C112" s="192">
        <v>432000</v>
      </c>
      <c r="D112" s="30" t="s">
        <v>574</v>
      </c>
      <c r="E112" s="143" t="s">
        <v>85</v>
      </c>
      <c r="F112" s="142" t="s">
        <v>596</v>
      </c>
      <c r="G112" s="43">
        <v>450000</v>
      </c>
      <c r="H112" s="146">
        <f>(2000/50000)/10*30</f>
        <v>0.12</v>
      </c>
      <c r="I112" s="174" t="s">
        <v>1776</v>
      </c>
      <c r="J112" s="142"/>
      <c r="K112" s="108" t="s">
        <v>1772</v>
      </c>
      <c r="L112" s="140" t="s">
        <v>2110</v>
      </c>
      <c r="M112" s="38" t="s">
        <v>3670</v>
      </c>
    </row>
    <row r="113" spans="1:13" s="19" customFormat="1" ht="42.75">
      <c r="A113" s="142">
        <v>99</v>
      </c>
      <c r="B113" s="142" t="s">
        <v>313</v>
      </c>
      <c r="C113" s="192">
        <v>190000</v>
      </c>
      <c r="D113" s="30" t="s">
        <v>574</v>
      </c>
      <c r="E113" s="143" t="s">
        <v>85</v>
      </c>
      <c r="F113" s="142" t="s">
        <v>596</v>
      </c>
      <c r="G113" s="43">
        <v>200000</v>
      </c>
      <c r="H113" s="146">
        <f>(2500/50000)/10*30</f>
        <v>0.15</v>
      </c>
      <c r="I113" s="174" t="s">
        <v>1777</v>
      </c>
      <c r="J113" s="142"/>
      <c r="K113" s="555" t="s">
        <v>1773</v>
      </c>
      <c r="L113" s="556" t="s">
        <v>2111</v>
      </c>
      <c r="M113" s="38" t="s">
        <v>3670</v>
      </c>
    </row>
    <row r="114" spans="1:13" s="19" customFormat="1" ht="42.75">
      <c r="A114" s="142">
        <v>100</v>
      </c>
      <c r="B114" s="142" t="s">
        <v>314</v>
      </c>
      <c r="C114" s="192">
        <v>190000</v>
      </c>
      <c r="D114" s="30" t="s">
        <v>574</v>
      </c>
      <c r="E114" s="143" t="s">
        <v>85</v>
      </c>
      <c r="F114" s="142" t="s">
        <v>596</v>
      </c>
      <c r="G114" s="43">
        <v>200000</v>
      </c>
      <c r="H114" s="142" t="s">
        <v>2231</v>
      </c>
      <c r="I114" s="142" t="s">
        <v>2231</v>
      </c>
      <c r="J114" s="142"/>
      <c r="K114" s="555"/>
      <c r="L114" s="556"/>
      <c r="M114" s="38" t="s">
        <v>3670</v>
      </c>
    </row>
    <row r="115" spans="1:13" s="19" customFormat="1" ht="27.75" customHeight="1">
      <c r="A115" s="556">
        <v>101</v>
      </c>
      <c r="B115" s="556" t="s">
        <v>46</v>
      </c>
      <c r="C115" s="596">
        <v>239000</v>
      </c>
      <c r="D115" s="553" t="s">
        <v>1873</v>
      </c>
      <c r="E115" s="553" t="s">
        <v>1872</v>
      </c>
      <c r="F115" s="556" t="s">
        <v>596</v>
      </c>
      <c r="G115" s="43">
        <v>100000</v>
      </c>
      <c r="H115" s="142" t="s">
        <v>2231</v>
      </c>
      <c r="I115" s="142" t="s">
        <v>2231</v>
      </c>
      <c r="J115" s="142"/>
      <c r="K115" s="555" t="s">
        <v>1774</v>
      </c>
      <c r="L115" s="553" t="s">
        <v>2112</v>
      </c>
      <c r="M115" s="597" t="s">
        <v>3670</v>
      </c>
    </row>
    <row r="116" spans="1:13" s="19" customFormat="1" ht="27.75" customHeight="1">
      <c r="A116" s="556"/>
      <c r="B116" s="556"/>
      <c r="C116" s="596"/>
      <c r="D116" s="553"/>
      <c r="E116" s="553"/>
      <c r="F116" s="556"/>
      <c r="G116" s="43">
        <v>150000</v>
      </c>
      <c r="H116" s="142" t="s">
        <v>2232</v>
      </c>
      <c r="I116" s="142" t="s">
        <v>2232</v>
      </c>
      <c r="J116" s="142"/>
      <c r="K116" s="555"/>
      <c r="L116" s="553"/>
      <c r="M116" s="597"/>
    </row>
    <row r="117" spans="1:13" s="19" customFormat="1" ht="55.5" customHeight="1">
      <c r="A117" s="142">
        <v>102</v>
      </c>
      <c r="B117" s="142" t="s">
        <v>315</v>
      </c>
      <c r="C117" s="192">
        <v>192000</v>
      </c>
      <c r="D117" s="30" t="s">
        <v>574</v>
      </c>
      <c r="E117" s="143" t="s">
        <v>85</v>
      </c>
      <c r="F117" s="142" t="s">
        <v>597</v>
      </c>
      <c r="G117" s="43">
        <v>200000</v>
      </c>
      <c r="H117" s="142" t="s">
        <v>2232</v>
      </c>
      <c r="I117" s="142" t="s">
        <v>2232</v>
      </c>
      <c r="J117" s="142"/>
      <c r="K117" s="108" t="s">
        <v>1775</v>
      </c>
      <c r="L117" s="140" t="s">
        <v>2113</v>
      </c>
      <c r="M117" s="38" t="s">
        <v>3670</v>
      </c>
    </row>
    <row r="118" spans="1:13" s="19" customFormat="1" ht="128.25">
      <c r="A118" s="142">
        <v>103</v>
      </c>
      <c r="B118" s="142" t="s">
        <v>316</v>
      </c>
      <c r="C118" s="192">
        <v>432000</v>
      </c>
      <c r="D118" s="30" t="s">
        <v>574</v>
      </c>
      <c r="E118" s="143" t="s">
        <v>85</v>
      </c>
      <c r="F118" s="142" t="s">
        <v>597</v>
      </c>
      <c r="G118" s="43">
        <v>450000</v>
      </c>
      <c r="H118" s="142" t="s">
        <v>2232</v>
      </c>
      <c r="I118" s="142" t="s">
        <v>2232</v>
      </c>
      <c r="J118" s="142"/>
      <c r="K118" s="108" t="s">
        <v>1784</v>
      </c>
      <c r="L118" s="140" t="s">
        <v>2114</v>
      </c>
      <c r="M118" s="38" t="s">
        <v>3670</v>
      </c>
    </row>
    <row r="119" spans="1:13" s="19" customFormat="1" ht="111.75" customHeight="1">
      <c r="A119" s="142">
        <v>104</v>
      </c>
      <c r="B119" s="142" t="s">
        <v>317</v>
      </c>
      <c r="C119" s="192">
        <v>85000</v>
      </c>
      <c r="D119" s="30" t="s">
        <v>574</v>
      </c>
      <c r="E119" s="143" t="s">
        <v>85</v>
      </c>
      <c r="F119" s="142" t="s">
        <v>597</v>
      </c>
      <c r="G119" s="344">
        <v>100000</v>
      </c>
      <c r="H119" s="146">
        <f>15000/100000/2</f>
        <v>7.4999999999999997E-2</v>
      </c>
      <c r="I119" s="174" t="s">
        <v>1787</v>
      </c>
      <c r="J119" s="142"/>
      <c r="K119" s="108" t="s">
        <v>1785</v>
      </c>
      <c r="L119" s="140" t="s">
        <v>2115</v>
      </c>
      <c r="M119" s="38" t="s">
        <v>3670</v>
      </c>
    </row>
    <row r="120" spans="1:13" s="19" customFormat="1" ht="57" customHeight="1">
      <c r="A120" s="142">
        <v>105</v>
      </c>
      <c r="B120" s="142" t="s">
        <v>318</v>
      </c>
      <c r="C120" s="192">
        <v>1000000</v>
      </c>
      <c r="D120" s="30" t="s">
        <v>574</v>
      </c>
      <c r="E120" s="143" t="s">
        <v>85</v>
      </c>
      <c r="F120" s="142" t="s">
        <v>598</v>
      </c>
      <c r="G120" s="344">
        <v>1000000</v>
      </c>
      <c r="H120" s="146" t="s">
        <v>2222</v>
      </c>
      <c r="I120" s="142"/>
      <c r="J120" s="142"/>
      <c r="K120" s="108" t="s">
        <v>1786</v>
      </c>
      <c r="L120" s="140" t="s">
        <v>2116</v>
      </c>
      <c r="M120" s="38" t="s">
        <v>3670</v>
      </c>
    </row>
    <row r="121" spans="1:13" s="19" customFormat="1" ht="51.75" customHeight="1">
      <c r="A121" s="142">
        <v>106</v>
      </c>
      <c r="B121" s="142" t="s">
        <v>192</v>
      </c>
      <c r="C121" s="192">
        <v>170000</v>
      </c>
      <c r="D121" s="30" t="s">
        <v>574</v>
      </c>
      <c r="E121" s="143" t="s">
        <v>85</v>
      </c>
      <c r="F121" s="142" t="s">
        <v>598</v>
      </c>
      <c r="G121" s="344">
        <v>200000</v>
      </c>
      <c r="H121" s="142" t="s">
        <v>2233</v>
      </c>
      <c r="I121" s="142" t="s">
        <v>2233</v>
      </c>
      <c r="J121" s="142"/>
      <c r="K121" s="555" t="s">
        <v>1788</v>
      </c>
      <c r="L121" s="553" t="s">
        <v>2117</v>
      </c>
      <c r="M121" s="38" t="s">
        <v>3670</v>
      </c>
    </row>
    <row r="122" spans="1:13" s="19" customFormat="1" ht="51.75" customHeight="1">
      <c r="A122" s="142">
        <v>107</v>
      </c>
      <c r="B122" s="142" t="s">
        <v>192</v>
      </c>
      <c r="C122" s="192">
        <v>500000</v>
      </c>
      <c r="D122" s="30" t="s">
        <v>574</v>
      </c>
      <c r="E122" s="143" t="s">
        <v>85</v>
      </c>
      <c r="F122" s="142" t="s">
        <v>598</v>
      </c>
      <c r="G122" s="344">
        <v>500000</v>
      </c>
      <c r="H122" s="146" t="s">
        <v>2222</v>
      </c>
      <c r="I122" s="142"/>
      <c r="J122" s="142"/>
      <c r="K122" s="555"/>
      <c r="L122" s="553"/>
      <c r="M122" s="38" t="s">
        <v>3670</v>
      </c>
    </row>
    <row r="123" spans="1:13" s="19" customFormat="1" ht="55.5" customHeight="1">
      <c r="A123" s="142">
        <v>108</v>
      </c>
      <c r="B123" s="142" t="s">
        <v>9</v>
      </c>
      <c r="C123" s="192">
        <v>255000</v>
      </c>
      <c r="D123" s="30" t="s">
        <v>574</v>
      </c>
      <c r="E123" s="143" t="s">
        <v>85</v>
      </c>
      <c r="F123" s="142" t="s">
        <v>598</v>
      </c>
      <c r="G123" s="344">
        <v>300000</v>
      </c>
      <c r="H123" s="142" t="s">
        <v>2233</v>
      </c>
      <c r="I123" s="142" t="s">
        <v>2233</v>
      </c>
      <c r="J123" s="142"/>
      <c r="K123" s="108" t="s">
        <v>1789</v>
      </c>
      <c r="L123" s="140" t="s">
        <v>2118</v>
      </c>
      <c r="M123" s="38" t="s">
        <v>3670</v>
      </c>
    </row>
    <row r="124" spans="1:13" s="19" customFormat="1" ht="74.25" customHeight="1">
      <c r="A124" s="556">
        <v>109</v>
      </c>
      <c r="B124" s="556" t="s">
        <v>319</v>
      </c>
      <c r="C124" s="549">
        <v>1010000</v>
      </c>
      <c r="D124" s="553" t="s">
        <v>574</v>
      </c>
      <c r="E124" s="553" t="s">
        <v>1872</v>
      </c>
      <c r="F124" s="556" t="s">
        <v>598</v>
      </c>
      <c r="G124" s="43">
        <v>600000</v>
      </c>
      <c r="H124" s="142" t="s">
        <v>2233</v>
      </c>
      <c r="I124" s="142" t="s">
        <v>2233</v>
      </c>
      <c r="J124" s="142"/>
      <c r="K124" s="555" t="s">
        <v>1791</v>
      </c>
      <c r="L124" s="553" t="s">
        <v>2119</v>
      </c>
      <c r="M124" s="597" t="s">
        <v>3670</v>
      </c>
    </row>
    <row r="125" spans="1:13" s="19" customFormat="1" ht="74.25" customHeight="1">
      <c r="A125" s="556"/>
      <c r="B125" s="556"/>
      <c r="C125" s="549"/>
      <c r="D125" s="553"/>
      <c r="E125" s="553"/>
      <c r="F125" s="556"/>
      <c r="G125" s="43">
        <v>500000</v>
      </c>
      <c r="H125" s="146">
        <f>45000/500000</f>
        <v>0.09</v>
      </c>
      <c r="I125" s="174" t="s">
        <v>1790</v>
      </c>
      <c r="J125" s="142"/>
      <c r="K125" s="555"/>
      <c r="L125" s="553"/>
      <c r="M125" s="597"/>
    </row>
    <row r="126" spans="1:13" s="19" customFormat="1" ht="95.25" customHeight="1">
      <c r="A126" s="142">
        <v>110</v>
      </c>
      <c r="B126" s="142" t="s">
        <v>319</v>
      </c>
      <c r="C126" s="192">
        <v>210000</v>
      </c>
      <c r="D126" s="30" t="s">
        <v>574</v>
      </c>
      <c r="E126" s="143" t="s">
        <v>85</v>
      </c>
      <c r="F126" s="142" t="s">
        <v>598</v>
      </c>
      <c r="G126" s="43">
        <v>300000</v>
      </c>
      <c r="H126" s="142" t="s">
        <v>2233</v>
      </c>
      <c r="I126" s="142" t="s">
        <v>2233</v>
      </c>
      <c r="J126" s="142"/>
      <c r="K126" s="555"/>
      <c r="L126" s="553"/>
      <c r="M126" s="38" t="s">
        <v>3670</v>
      </c>
    </row>
    <row r="127" spans="1:13" s="19" customFormat="1" ht="57" customHeight="1">
      <c r="A127" s="142">
        <v>111</v>
      </c>
      <c r="B127" s="142" t="s">
        <v>47</v>
      </c>
      <c r="C127" s="192">
        <v>85000</v>
      </c>
      <c r="D127" s="30" t="s">
        <v>574</v>
      </c>
      <c r="E127" s="143" t="s">
        <v>85</v>
      </c>
      <c r="F127" s="142" t="s">
        <v>598</v>
      </c>
      <c r="G127" s="43">
        <v>100000</v>
      </c>
      <c r="H127" s="142" t="s">
        <v>2233</v>
      </c>
      <c r="I127" s="142" t="s">
        <v>2233</v>
      </c>
      <c r="J127" s="142"/>
      <c r="K127" s="108" t="s">
        <v>1792</v>
      </c>
      <c r="L127" s="140" t="s">
        <v>2120</v>
      </c>
      <c r="M127" s="38" t="s">
        <v>3670</v>
      </c>
    </row>
    <row r="128" spans="1:13" s="19" customFormat="1" ht="57" customHeight="1">
      <c r="A128" s="142">
        <v>112</v>
      </c>
      <c r="B128" s="142" t="s">
        <v>170</v>
      </c>
      <c r="C128" s="192">
        <v>340000</v>
      </c>
      <c r="D128" s="30" t="s">
        <v>574</v>
      </c>
      <c r="E128" s="143" t="s">
        <v>85</v>
      </c>
      <c r="F128" s="142" t="s">
        <v>599</v>
      </c>
      <c r="G128" s="43">
        <v>400000</v>
      </c>
      <c r="H128" s="142" t="s">
        <v>2233</v>
      </c>
      <c r="I128" s="142" t="s">
        <v>2233</v>
      </c>
      <c r="J128" s="142"/>
      <c r="K128" s="108" t="s">
        <v>1793</v>
      </c>
      <c r="L128" s="140" t="s">
        <v>2121</v>
      </c>
      <c r="M128" s="38" t="s">
        <v>3670</v>
      </c>
    </row>
    <row r="129" spans="1:13" s="19" customFormat="1" ht="69" customHeight="1">
      <c r="A129" s="142">
        <v>113</v>
      </c>
      <c r="B129" s="142" t="s">
        <v>320</v>
      </c>
      <c r="C129" s="192">
        <v>340000</v>
      </c>
      <c r="D129" s="30" t="s">
        <v>574</v>
      </c>
      <c r="E129" s="143" t="s">
        <v>85</v>
      </c>
      <c r="F129" s="142" t="s">
        <v>599</v>
      </c>
      <c r="G129" s="43">
        <v>400000</v>
      </c>
      <c r="H129" s="142" t="s">
        <v>2233</v>
      </c>
      <c r="I129" s="142" t="s">
        <v>2233</v>
      </c>
      <c r="J129" s="142"/>
      <c r="K129" s="108" t="s">
        <v>1794</v>
      </c>
      <c r="L129" s="140" t="s">
        <v>2122</v>
      </c>
      <c r="M129" s="38" t="s">
        <v>3670</v>
      </c>
    </row>
    <row r="130" spans="1:13" s="19" customFormat="1" ht="30" customHeight="1">
      <c r="A130" s="556">
        <v>114</v>
      </c>
      <c r="B130" s="556" t="s">
        <v>126</v>
      </c>
      <c r="C130" s="596">
        <v>285000</v>
      </c>
      <c r="D130" s="553" t="s">
        <v>574</v>
      </c>
      <c r="E130" s="553" t="s">
        <v>87</v>
      </c>
      <c r="F130" s="556" t="s">
        <v>599</v>
      </c>
      <c r="G130" s="43">
        <v>100000</v>
      </c>
      <c r="H130" s="142" t="s">
        <v>2233</v>
      </c>
      <c r="I130" s="142" t="s">
        <v>2233</v>
      </c>
      <c r="J130" s="142"/>
      <c r="K130" s="555" t="s">
        <v>1795</v>
      </c>
      <c r="L130" s="553" t="s">
        <v>2123</v>
      </c>
      <c r="M130" s="597" t="s">
        <v>3670</v>
      </c>
    </row>
    <row r="131" spans="1:13" s="19" customFormat="1" ht="30" customHeight="1">
      <c r="A131" s="556"/>
      <c r="B131" s="556"/>
      <c r="C131" s="596"/>
      <c r="D131" s="553"/>
      <c r="E131" s="553"/>
      <c r="F131" s="556"/>
      <c r="G131" s="43">
        <v>200000</v>
      </c>
      <c r="H131" s="146" t="s">
        <v>2222</v>
      </c>
      <c r="I131" s="142"/>
      <c r="J131" s="142"/>
      <c r="K131" s="555"/>
      <c r="L131" s="553"/>
      <c r="M131" s="597"/>
    </row>
    <row r="132" spans="1:13" s="19" customFormat="1" ht="144.75" customHeight="1">
      <c r="A132" s="142">
        <v>115</v>
      </c>
      <c r="B132" s="142" t="s">
        <v>321</v>
      </c>
      <c r="C132" s="192">
        <v>89000</v>
      </c>
      <c r="D132" s="30" t="s">
        <v>574</v>
      </c>
      <c r="E132" s="143" t="s">
        <v>85</v>
      </c>
      <c r="F132" s="142" t="s">
        <v>600</v>
      </c>
      <c r="G132" s="43">
        <v>100000</v>
      </c>
      <c r="H132" s="146">
        <f>5500/50000/58*30</f>
        <v>5.6896551724137934E-2</v>
      </c>
      <c r="I132" s="174" t="s">
        <v>1796</v>
      </c>
      <c r="J132" s="142"/>
      <c r="K132" s="108" t="s">
        <v>1797</v>
      </c>
      <c r="L132" s="140" t="s">
        <v>2124</v>
      </c>
      <c r="M132" s="38" t="s">
        <v>3670</v>
      </c>
    </row>
    <row r="133" spans="1:13" s="19" customFormat="1" ht="33.75" customHeight="1">
      <c r="A133" s="556">
        <v>116</v>
      </c>
      <c r="B133" s="556" t="s">
        <v>322</v>
      </c>
      <c r="C133" s="596">
        <v>1092500</v>
      </c>
      <c r="D133" s="553" t="s">
        <v>574</v>
      </c>
      <c r="E133" s="553" t="s">
        <v>85</v>
      </c>
      <c r="F133" s="556" t="s">
        <v>600</v>
      </c>
      <c r="G133" s="43">
        <v>500000</v>
      </c>
      <c r="H133" s="142" t="s">
        <v>2233</v>
      </c>
      <c r="I133" s="142" t="s">
        <v>2233</v>
      </c>
      <c r="J133" s="142"/>
      <c r="K133" s="555" t="s">
        <v>1798</v>
      </c>
      <c r="L133" s="556" t="s">
        <v>2125</v>
      </c>
      <c r="M133" s="597" t="s">
        <v>3670</v>
      </c>
    </row>
    <row r="134" spans="1:13" s="19" customFormat="1" ht="33.75" customHeight="1">
      <c r="A134" s="556"/>
      <c r="B134" s="556"/>
      <c r="C134" s="596"/>
      <c r="D134" s="553"/>
      <c r="E134" s="553"/>
      <c r="F134" s="556"/>
      <c r="G134" s="43">
        <v>750000</v>
      </c>
      <c r="H134" s="142" t="s">
        <v>2234</v>
      </c>
      <c r="I134" s="142" t="s">
        <v>2234</v>
      </c>
      <c r="J134" s="142"/>
      <c r="K134" s="555"/>
      <c r="L134" s="556"/>
      <c r="M134" s="597"/>
    </row>
    <row r="135" spans="1:13" s="19" customFormat="1" ht="114">
      <c r="A135" s="142">
        <v>117</v>
      </c>
      <c r="B135" s="142" t="s">
        <v>323</v>
      </c>
      <c r="C135" s="192">
        <v>170000</v>
      </c>
      <c r="D135" s="30" t="s">
        <v>574</v>
      </c>
      <c r="E135" s="143" t="s">
        <v>85</v>
      </c>
      <c r="F135" s="142" t="s">
        <v>600</v>
      </c>
      <c r="G135" s="43">
        <v>200000</v>
      </c>
      <c r="H135" s="146">
        <f>15000/100000/2</f>
        <v>7.4999999999999997E-2</v>
      </c>
      <c r="I135" s="174" t="s">
        <v>1799</v>
      </c>
      <c r="J135" s="142"/>
      <c r="K135" s="108" t="s">
        <v>1800</v>
      </c>
      <c r="L135" s="140" t="s">
        <v>2126</v>
      </c>
      <c r="M135" s="38" t="s">
        <v>3670</v>
      </c>
    </row>
    <row r="136" spans="1:13" s="19" customFormat="1" ht="97.5" customHeight="1">
      <c r="A136" s="142">
        <v>118</v>
      </c>
      <c r="B136" s="142" t="s">
        <v>17</v>
      </c>
      <c r="C136" s="192">
        <v>267000</v>
      </c>
      <c r="D136" s="30" t="s">
        <v>574</v>
      </c>
      <c r="E136" s="143" t="s">
        <v>85</v>
      </c>
      <c r="F136" s="142" t="s">
        <v>600</v>
      </c>
      <c r="G136" s="43">
        <v>300000</v>
      </c>
      <c r="H136" s="146">
        <f>5500/50000/45*30</f>
        <v>7.3333333333333334E-2</v>
      </c>
      <c r="I136" s="174" t="s">
        <v>1801</v>
      </c>
      <c r="J136" s="142"/>
      <c r="K136" s="108" t="s">
        <v>1802</v>
      </c>
      <c r="L136" s="140" t="s">
        <v>2127</v>
      </c>
      <c r="M136" s="38" t="s">
        <v>3670</v>
      </c>
    </row>
    <row r="137" spans="1:13" s="19" customFormat="1" ht="91.5" customHeight="1">
      <c r="A137" s="142">
        <v>119</v>
      </c>
      <c r="B137" s="142" t="s">
        <v>54</v>
      </c>
      <c r="C137" s="192">
        <v>85000</v>
      </c>
      <c r="D137" s="30" t="s">
        <v>574</v>
      </c>
      <c r="E137" s="143" t="s">
        <v>85</v>
      </c>
      <c r="F137" s="142" t="s">
        <v>603</v>
      </c>
      <c r="G137" s="43">
        <v>100000</v>
      </c>
      <c r="H137" s="142" t="s">
        <v>2235</v>
      </c>
      <c r="I137" s="142" t="s">
        <v>2235</v>
      </c>
      <c r="J137" s="142"/>
      <c r="K137" s="108" t="s">
        <v>1803</v>
      </c>
      <c r="L137" s="140" t="s">
        <v>2128</v>
      </c>
      <c r="M137" s="38" t="s">
        <v>3670</v>
      </c>
    </row>
    <row r="138" spans="1:13" s="19" customFormat="1" ht="140.25" customHeight="1">
      <c r="A138" s="142">
        <v>120</v>
      </c>
      <c r="B138" s="142" t="s">
        <v>13</v>
      </c>
      <c r="C138" s="192">
        <v>510000</v>
      </c>
      <c r="D138" s="30" t="s">
        <v>560</v>
      </c>
      <c r="E138" s="143" t="s">
        <v>85</v>
      </c>
      <c r="F138" s="142" t="s">
        <v>567</v>
      </c>
      <c r="G138" s="43">
        <v>600000</v>
      </c>
      <c r="H138" s="146">
        <f>15000/100000/2</f>
        <v>7.4999999999999997E-2</v>
      </c>
      <c r="I138" s="174" t="s">
        <v>1804</v>
      </c>
      <c r="J138" s="142"/>
      <c r="K138" s="108" t="s">
        <v>1805</v>
      </c>
      <c r="L138" s="140" t="s">
        <v>2129</v>
      </c>
      <c r="M138" s="38"/>
    </row>
    <row r="139" spans="1:13" s="19" customFormat="1" ht="70.5" customHeight="1">
      <c r="A139" s="142">
        <v>121</v>
      </c>
      <c r="B139" s="142" t="s">
        <v>324</v>
      </c>
      <c r="C139" s="192">
        <v>425000</v>
      </c>
      <c r="D139" s="30" t="s">
        <v>574</v>
      </c>
      <c r="E139" s="143" t="s">
        <v>85</v>
      </c>
      <c r="F139" s="142" t="s">
        <v>603</v>
      </c>
      <c r="G139" s="43">
        <v>500000</v>
      </c>
      <c r="H139" s="142" t="s">
        <v>2235</v>
      </c>
      <c r="I139" s="142" t="s">
        <v>2235</v>
      </c>
      <c r="J139" s="142"/>
      <c r="K139" s="108" t="s">
        <v>1806</v>
      </c>
      <c r="L139" s="140" t="s">
        <v>2130</v>
      </c>
      <c r="M139" s="38" t="s">
        <v>3670</v>
      </c>
    </row>
    <row r="140" spans="1:13" s="19" customFormat="1" ht="57" customHeight="1">
      <c r="A140" s="142">
        <v>122</v>
      </c>
      <c r="B140" s="142" t="s">
        <v>93</v>
      </c>
      <c r="C140" s="192">
        <v>300000</v>
      </c>
      <c r="D140" s="30" t="s">
        <v>574</v>
      </c>
      <c r="E140" s="143" t="s">
        <v>85</v>
      </c>
      <c r="F140" s="142" t="s">
        <v>604</v>
      </c>
      <c r="G140" s="43">
        <v>300000</v>
      </c>
      <c r="H140" s="146">
        <f>10000/100000/35*30</f>
        <v>8.5714285714285715E-2</v>
      </c>
      <c r="I140" s="174" t="s">
        <v>1807</v>
      </c>
      <c r="J140" s="142"/>
      <c r="K140" s="108" t="s">
        <v>1808</v>
      </c>
      <c r="L140" s="140" t="s">
        <v>2131</v>
      </c>
      <c r="M140" s="38" t="s">
        <v>3670</v>
      </c>
    </row>
    <row r="141" spans="1:13" s="19" customFormat="1" ht="54.75" customHeight="1">
      <c r="A141" s="142">
        <v>123</v>
      </c>
      <c r="B141" s="142" t="s">
        <v>93</v>
      </c>
      <c r="C141" s="192">
        <v>170000</v>
      </c>
      <c r="D141" s="30" t="s">
        <v>574</v>
      </c>
      <c r="E141" s="143" t="s">
        <v>85</v>
      </c>
      <c r="F141" s="142" t="s">
        <v>604</v>
      </c>
      <c r="G141" s="43">
        <v>200000</v>
      </c>
      <c r="H141" s="142" t="s">
        <v>2235</v>
      </c>
      <c r="I141" s="142" t="s">
        <v>2235</v>
      </c>
      <c r="J141" s="142"/>
      <c r="K141" s="108" t="s">
        <v>1809</v>
      </c>
      <c r="L141" s="140" t="s">
        <v>2132</v>
      </c>
      <c r="M141" s="38" t="s">
        <v>3670</v>
      </c>
    </row>
    <row r="142" spans="1:13" s="19" customFormat="1" ht="70.5" customHeight="1">
      <c r="A142" s="142">
        <v>124</v>
      </c>
      <c r="B142" s="142" t="s">
        <v>325</v>
      </c>
      <c r="C142" s="192">
        <v>400000</v>
      </c>
      <c r="D142" s="30" t="s">
        <v>574</v>
      </c>
      <c r="E142" s="143" t="s">
        <v>85</v>
      </c>
      <c r="F142" s="142" t="s">
        <v>604</v>
      </c>
      <c r="G142" s="344">
        <v>400000</v>
      </c>
      <c r="H142" s="146">
        <f>8000/100000/26*30</f>
        <v>9.2307692307692313E-2</v>
      </c>
      <c r="I142" s="174" t="s">
        <v>1810</v>
      </c>
      <c r="J142" s="142"/>
      <c r="K142" s="108" t="s">
        <v>1811</v>
      </c>
      <c r="L142" s="140" t="s">
        <v>2133</v>
      </c>
      <c r="M142" s="38" t="s">
        <v>3670</v>
      </c>
    </row>
    <row r="143" spans="1:13" s="19" customFormat="1" ht="42.75">
      <c r="A143" s="142">
        <v>125</v>
      </c>
      <c r="B143" s="142" t="s">
        <v>130</v>
      </c>
      <c r="C143" s="192">
        <v>750000</v>
      </c>
      <c r="D143" s="30" t="s">
        <v>574</v>
      </c>
      <c r="E143" s="143" t="s">
        <v>85</v>
      </c>
      <c r="F143" s="142" t="s">
        <v>604</v>
      </c>
      <c r="G143" s="344">
        <v>750000</v>
      </c>
      <c r="H143" s="142" t="s">
        <v>2222</v>
      </c>
      <c r="I143" s="142"/>
      <c r="J143" s="142"/>
      <c r="K143" s="555" t="s">
        <v>1812</v>
      </c>
      <c r="L143" s="553" t="s">
        <v>2134</v>
      </c>
      <c r="M143" s="38" t="s">
        <v>3670</v>
      </c>
    </row>
    <row r="144" spans="1:13" s="19" customFormat="1" ht="42.75">
      <c r="A144" s="142">
        <v>126</v>
      </c>
      <c r="B144" s="142" t="s">
        <v>130</v>
      </c>
      <c r="C144" s="192">
        <v>100000</v>
      </c>
      <c r="D144" s="30" t="s">
        <v>574</v>
      </c>
      <c r="E144" s="143" t="s">
        <v>85</v>
      </c>
      <c r="F144" s="142" t="s">
        <v>604</v>
      </c>
      <c r="G144" s="344">
        <v>100000</v>
      </c>
      <c r="H144" s="142" t="s">
        <v>2222</v>
      </c>
      <c r="I144" s="142"/>
      <c r="J144" s="142"/>
      <c r="K144" s="555"/>
      <c r="L144" s="553"/>
      <c r="M144" s="38" t="s">
        <v>3670</v>
      </c>
    </row>
    <row r="145" spans="1:13" s="19" customFormat="1" ht="64.5" customHeight="1">
      <c r="A145" s="142">
        <v>127</v>
      </c>
      <c r="B145" s="142" t="s">
        <v>130</v>
      </c>
      <c r="C145" s="192">
        <v>170000</v>
      </c>
      <c r="D145" s="30" t="s">
        <v>574</v>
      </c>
      <c r="E145" s="143" t="s">
        <v>85</v>
      </c>
      <c r="F145" s="142" t="s">
        <v>604</v>
      </c>
      <c r="G145" s="344">
        <v>170000</v>
      </c>
      <c r="H145" s="142" t="s">
        <v>2222</v>
      </c>
      <c r="I145" s="142"/>
      <c r="J145" s="142"/>
      <c r="K145" s="555" t="s">
        <v>1813</v>
      </c>
      <c r="L145" s="553" t="s">
        <v>2135</v>
      </c>
      <c r="M145" s="38" t="s">
        <v>3670</v>
      </c>
    </row>
    <row r="146" spans="1:13" s="19" customFormat="1" ht="64.5" customHeight="1">
      <c r="A146" s="142">
        <v>128</v>
      </c>
      <c r="B146" s="142" t="s">
        <v>130</v>
      </c>
      <c r="C146" s="192">
        <v>10000</v>
      </c>
      <c r="D146" s="30" t="s">
        <v>574</v>
      </c>
      <c r="E146" s="143" t="s">
        <v>85</v>
      </c>
      <c r="F146" s="142" t="s">
        <v>604</v>
      </c>
      <c r="G146" s="344">
        <v>10000</v>
      </c>
      <c r="H146" s="142" t="s">
        <v>2222</v>
      </c>
      <c r="I146" s="142"/>
      <c r="J146" s="142"/>
      <c r="K146" s="555"/>
      <c r="L146" s="553"/>
      <c r="M146" s="38" t="s">
        <v>3670</v>
      </c>
    </row>
    <row r="147" spans="1:13" s="19" customFormat="1" ht="42.75">
      <c r="A147" s="142">
        <v>129</v>
      </c>
      <c r="B147" s="142" t="s">
        <v>326</v>
      </c>
      <c r="C147" s="192">
        <v>500000</v>
      </c>
      <c r="D147" s="30" t="s">
        <v>574</v>
      </c>
      <c r="E147" s="143" t="s">
        <v>85</v>
      </c>
      <c r="F147" s="142" t="s">
        <v>605</v>
      </c>
      <c r="G147" s="344">
        <v>500000</v>
      </c>
      <c r="H147" s="142" t="s">
        <v>2222</v>
      </c>
      <c r="I147" s="142"/>
      <c r="J147" s="142"/>
      <c r="K147" s="108" t="s">
        <v>1814</v>
      </c>
      <c r="L147" s="140" t="s">
        <v>2136</v>
      </c>
      <c r="M147" s="38" t="s">
        <v>3670</v>
      </c>
    </row>
    <row r="148" spans="1:13" s="19" customFormat="1" ht="42.75">
      <c r="A148" s="142">
        <v>130</v>
      </c>
      <c r="B148" s="142" t="s">
        <v>1815</v>
      </c>
      <c r="C148" s="192">
        <v>120000</v>
      </c>
      <c r="D148" s="30" t="s">
        <v>560</v>
      </c>
      <c r="E148" s="143" t="s">
        <v>85</v>
      </c>
      <c r="F148" s="142" t="s">
        <v>568</v>
      </c>
      <c r="G148" s="43"/>
      <c r="H148" s="142" t="s">
        <v>2222</v>
      </c>
      <c r="I148" s="142"/>
      <c r="J148" s="142"/>
      <c r="K148" s="108" t="s">
        <v>645</v>
      </c>
      <c r="L148" s="140"/>
      <c r="M148" s="38"/>
    </row>
    <row r="149" spans="1:13" s="19" customFormat="1" ht="42.75">
      <c r="A149" s="142">
        <v>131</v>
      </c>
      <c r="B149" s="142" t="s">
        <v>246</v>
      </c>
      <c r="C149" s="192">
        <v>180000</v>
      </c>
      <c r="D149" s="30" t="s">
        <v>574</v>
      </c>
      <c r="E149" s="143" t="s">
        <v>85</v>
      </c>
      <c r="F149" s="142" t="s">
        <v>605</v>
      </c>
      <c r="G149" s="599">
        <v>300000</v>
      </c>
      <c r="H149" s="593">
        <f>10000/100000</f>
        <v>0.1</v>
      </c>
      <c r="I149" s="592" t="s">
        <v>1816</v>
      </c>
      <c r="J149" s="556"/>
      <c r="K149" s="555" t="s">
        <v>1817</v>
      </c>
      <c r="L149" s="553" t="s">
        <v>2137</v>
      </c>
      <c r="M149" s="38" t="s">
        <v>3670</v>
      </c>
    </row>
    <row r="150" spans="1:13" s="19" customFormat="1" ht="42.75">
      <c r="A150" s="142">
        <v>132</v>
      </c>
      <c r="B150" s="142" t="s">
        <v>246</v>
      </c>
      <c r="C150" s="192">
        <v>90000</v>
      </c>
      <c r="D150" s="30" t="s">
        <v>574</v>
      </c>
      <c r="E150" s="143" t="s">
        <v>85</v>
      </c>
      <c r="F150" s="142" t="s">
        <v>605</v>
      </c>
      <c r="G150" s="599"/>
      <c r="H150" s="593"/>
      <c r="I150" s="593"/>
      <c r="J150" s="556"/>
      <c r="K150" s="555"/>
      <c r="L150" s="553"/>
      <c r="M150" s="38" t="s">
        <v>3670</v>
      </c>
    </row>
    <row r="151" spans="1:13" s="19" customFormat="1" ht="42.75">
      <c r="A151" s="142">
        <v>133</v>
      </c>
      <c r="B151" s="142" t="s">
        <v>14</v>
      </c>
      <c r="C151" s="192">
        <v>500000</v>
      </c>
      <c r="D151" s="30" t="s">
        <v>574</v>
      </c>
      <c r="E151" s="143" t="s">
        <v>85</v>
      </c>
      <c r="F151" s="142" t="s">
        <v>605</v>
      </c>
      <c r="G151" s="344">
        <v>500000</v>
      </c>
      <c r="H151" s="142" t="s">
        <v>2222</v>
      </c>
      <c r="I151" s="142"/>
      <c r="J151" s="142"/>
      <c r="K151" s="108" t="s">
        <v>1818</v>
      </c>
      <c r="L151" s="140" t="s">
        <v>2138</v>
      </c>
      <c r="M151" s="38" t="s">
        <v>3670</v>
      </c>
    </row>
    <row r="152" spans="1:13" s="19" customFormat="1" ht="69" customHeight="1">
      <c r="A152" s="142">
        <v>134</v>
      </c>
      <c r="B152" s="142" t="s">
        <v>14</v>
      </c>
      <c r="C152" s="192">
        <v>650000</v>
      </c>
      <c r="D152" s="30" t="s">
        <v>560</v>
      </c>
      <c r="E152" s="143" t="s">
        <v>85</v>
      </c>
      <c r="F152" s="142" t="s">
        <v>568</v>
      </c>
      <c r="G152" s="344">
        <v>650000</v>
      </c>
      <c r="H152" s="142" t="s">
        <v>2222</v>
      </c>
      <c r="I152" s="142"/>
      <c r="J152" s="142"/>
      <c r="K152" s="108" t="s">
        <v>1819</v>
      </c>
      <c r="L152" s="140" t="s">
        <v>2139</v>
      </c>
      <c r="M152" s="38"/>
    </row>
    <row r="153" spans="1:13" s="19" customFormat="1" ht="42.75">
      <c r="A153" s="142">
        <v>135</v>
      </c>
      <c r="B153" s="142" t="s">
        <v>94</v>
      </c>
      <c r="C153" s="192">
        <v>10000</v>
      </c>
      <c r="D153" s="30" t="s">
        <v>560</v>
      </c>
      <c r="E153" s="143" t="s">
        <v>85</v>
      </c>
      <c r="F153" s="142" t="s">
        <v>568</v>
      </c>
      <c r="G153" s="43"/>
      <c r="H153" s="142" t="s">
        <v>2222</v>
      </c>
      <c r="I153" s="142"/>
      <c r="J153" s="142"/>
      <c r="K153" s="108" t="s">
        <v>645</v>
      </c>
      <c r="L153" s="140"/>
      <c r="M153" s="38"/>
    </row>
    <row r="154" spans="1:13" s="19" customFormat="1" ht="69" customHeight="1">
      <c r="A154" s="142">
        <v>136</v>
      </c>
      <c r="B154" s="142" t="s">
        <v>94</v>
      </c>
      <c r="C154" s="192">
        <v>500000</v>
      </c>
      <c r="D154" s="30" t="s">
        <v>574</v>
      </c>
      <c r="E154" s="143" t="s">
        <v>85</v>
      </c>
      <c r="F154" s="142" t="s">
        <v>605</v>
      </c>
      <c r="G154" s="344">
        <v>500000</v>
      </c>
      <c r="H154" s="142" t="s">
        <v>2222</v>
      </c>
      <c r="I154" s="142"/>
      <c r="J154" s="142"/>
      <c r="K154" s="108" t="s">
        <v>1820</v>
      </c>
      <c r="L154" s="140" t="s">
        <v>2140</v>
      </c>
      <c r="M154" s="38" t="s">
        <v>3670</v>
      </c>
    </row>
    <row r="155" spans="1:13" s="19" customFormat="1" ht="81.75" customHeight="1">
      <c r="A155" s="142">
        <v>137</v>
      </c>
      <c r="B155" s="142" t="s">
        <v>61</v>
      </c>
      <c r="C155" s="192">
        <v>100000</v>
      </c>
      <c r="D155" s="30" t="s">
        <v>574</v>
      </c>
      <c r="E155" s="143" t="s">
        <v>85</v>
      </c>
      <c r="F155" s="142" t="s">
        <v>606</v>
      </c>
      <c r="G155" s="344">
        <v>100000</v>
      </c>
      <c r="H155" s="146">
        <f>5000/100000/16*30</f>
        <v>9.375E-2</v>
      </c>
      <c r="I155" s="199" t="s">
        <v>1823</v>
      </c>
      <c r="J155" s="142"/>
      <c r="K155" s="108" t="s">
        <v>1822</v>
      </c>
      <c r="L155" s="140" t="s">
        <v>2141</v>
      </c>
      <c r="M155" s="38" t="s">
        <v>3670</v>
      </c>
    </row>
    <row r="156" spans="1:13" s="19" customFormat="1" ht="54.75" customHeight="1">
      <c r="A156" s="142">
        <v>138</v>
      </c>
      <c r="B156" s="142" t="s">
        <v>62</v>
      </c>
      <c r="C156" s="192">
        <v>300000</v>
      </c>
      <c r="D156" s="30" t="s">
        <v>574</v>
      </c>
      <c r="E156" s="143" t="s">
        <v>85</v>
      </c>
      <c r="F156" s="142" t="s">
        <v>606</v>
      </c>
      <c r="G156" s="344">
        <v>300000</v>
      </c>
      <c r="H156" s="142" t="s">
        <v>2236</v>
      </c>
      <c r="I156" s="142" t="s">
        <v>2236</v>
      </c>
      <c r="J156" s="142"/>
      <c r="K156" s="108" t="s">
        <v>1824</v>
      </c>
      <c r="L156" s="140" t="s">
        <v>2142</v>
      </c>
      <c r="M156" s="38" t="s">
        <v>3670</v>
      </c>
    </row>
    <row r="157" spans="1:13" s="19" customFormat="1" ht="114.75" customHeight="1">
      <c r="A157" s="142">
        <v>139</v>
      </c>
      <c r="B157" s="142" t="s">
        <v>15</v>
      </c>
      <c r="C157" s="192">
        <v>90000</v>
      </c>
      <c r="D157" s="30" t="s">
        <v>574</v>
      </c>
      <c r="E157" s="143" t="s">
        <v>85</v>
      </c>
      <c r="F157" s="142" t="s">
        <v>606</v>
      </c>
      <c r="G157" s="43">
        <v>100000</v>
      </c>
      <c r="H157" s="146">
        <f>10000/100000</f>
        <v>0.1</v>
      </c>
      <c r="I157" s="174" t="s">
        <v>1825</v>
      </c>
      <c r="J157" s="142"/>
      <c r="K157" s="108" t="s">
        <v>1821</v>
      </c>
      <c r="L157" s="140" t="s">
        <v>2143</v>
      </c>
      <c r="M157" s="38" t="s">
        <v>3670</v>
      </c>
    </row>
    <row r="158" spans="1:13" s="19" customFormat="1" ht="94.5" customHeight="1">
      <c r="A158" s="142">
        <v>140</v>
      </c>
      <c r="B158" s="142" t="s">
        <v>327</v>
      </c>
      <c r="C158" s="192">
        <v>139200</v>
      </c>
      <c r="D158" s="30" t="s">
        <v>574</v>
      </c>
      <c r="E158" s="143" t="s">
        <v>85</v>
      </c>
      <c r="F158" s="142" t="s">
        <v>606</v>
      </c>
      <c r="G158" s="598">
        <v>150000</v>
      </c>
      <c r="H158" s="593">
        <f>3500/50000/45*30</f>
        <v>4.6666666666666669E-2</v>
      </c>
      <c r="I158" s="592" t="s">
        <v>1826</v>
      </c>
      <c r="J158" s="556"/>
      <c r="K158" s="555" t="s">
        <v>1827</v>
      </c>
      <c r="L158" s="553" t="s">
        <v>2144</v>
      </c>
      <c r="M158" s="38" t="s">
        <v>3670</v>
      </c>
    </row>
    <row r="159" spans="1:13" s="19" customFormat="1" ht="94.5" customHeight="1">
      <c r="A159" s="142">
        <v>141</v>
      </c>
      <c r="B159" s="142" t="s">
        <v>327</v>
      </c>
      <c r="C159" s="142">
        <v>300</v>
      </c>
      <c r="D159" s="30" t="s">
        <v>574</v>
      </c>
      <c r="E159" s="143" t="s">
        <v>85</v>
      </c>
      <c r="F159" s="142" t="s">
        <v>606</v>
      </c>
      <c r="G159" s="598"/>
      <c r="H159" s="593"/>
      <c r="I159" s="593"/>
      <c r="J159" s="556"/>
      <c r="K159" s="555"/>
      <c r="L159" s="553"/>
      <c r="M159" s="140" t="s">
        <v>3670</v>
      </c>
    </row>
    <row r="160" spans="1:13" s="19" customFormat="1" ht="84.75" customHeight="1">
      <c r="A160" s="142">
        <v>142</v>
      </c>
      <c r="B160" s="142" t="s">
        <v>328</v>
      </c>
      <c r="C160" s="192">
        <v>96000</v>
      </c>
      <c r="D160" s="30" t="s">
        <v>574</v>
      </c>
      <c r="E160" s="143" t="s">
        <v>85</v>
      </c>
      <c r="F160" s="142" t="s">
        <v>606</v>
      </c>
      <c r="G160" s="43">
        <v>100000</v>
      </c>
      <c r="H160" s="146">
        <f>4000/100000/17*30</f>
        <v>7.058823529411766E-2</v>
      </c>
      <c r="I160" s="174" t="s">
        <v>1828</v>
      </c>
      <c r="J160" s="142"/>
      <c r="K160" s="108" t="s">
        <v>1829</v>
      </c>
      <c r="L160" s="140" t="s">
        <v>2145</v>
      </c>
      <c r="M160" s="38" t="s">
        <v>3670</v>
      </c>
    </row>
    <row r="161" spans="1:13" s="19" customFormat="1" ht="105.75" customHeight="1">
      <c r="A161" s="142">
        <v>143</v>
      </c>
      <c r="B161" s="142" t="s">
        <v>329</v>
      </c>
      <c r="C161" s="192">
        <v>200000</v>
      </c>
      <c r="D161" s="30" t="s">
        <v>574</v>
      </c>
      <c r="E161" s="143" t="s">
        <v>85</v>
      </c>
      <c r="F161" s="142" t="s">
        <v>607</v>
      </c>
      <c r="G161" s="344">
        <v>200000</v>
      </c>
      <c r="H161" s="142" t="s">
        <v>2222</v>
      </c>
      <c r="I161" s="142"/>
      <c r="J161" s="142"/>
      <c r="K161" s="555" t="s">
        <v>1830</v>
      </c>
      <c r="L161" s="553" t="s">
        <v>2146</v>
      </c>
      <c r="M161" s="38" t="s">
        <v>3670</v>
      </c>
    </row>
    <row r="162" spans="1:13" s="19" customFormat="1" ht="105.75" customHeight="1">
      <c r="A162" s="142">
        <v>144</v>
      </c>
      <c r="B162" s="142" t="s">
        <v>247</v>
      </c>
      <c r="C162" s="192">
        <v>400000</v>
      </c>
      <c r="D162" s="30" t="s">
        <v>574</v>
      </c>
      <c r="E162" s="143" t="s">
        <v>85</v>
      </c>
      <c r="F162" s="142" t="s">
        <v>607</v>
      </c>
      <c r="G162" s="344">
        <v>400000</v>
      </c>
      <c r="H162" s="142" t="s">
        <v>2222</v>
      </c>
      <c r="I162" s="142"/>
      <c r="J162" s="142"/>
      <c r="K162" s="555"/>
      <c r="L162" s="553"/>
      <c r="M162" s="38" t="s">
        <v>3670</v>
      </c>
    </row>
    <row r="163" spans="1:13" s="19" customFormat="1" ht="51" customHeight="1">
      <c r="A163" s="142">
        <v>145</v>
      </c>
      <c r="B163" s="142" t="s">
        <v>247</v>
      </c>
      <c r="C163" s="192">
        <v>150000</v>
      </c>
      <c r="D163" s="30" t="s">
        <v>574</v>
      </c>
      <c r="E163" s="143" t="s">
        <v>85</v>
      </c>
      <c r="F163" s="142" t="s">
        <v>607</v>
      </c>
      <c r="G163" s="344">
        <v>150000</v>
      </c>
      <c r="H163" s="142" t="s">
        <v>2222</v>
      </c>
      <c r="I163" s="142"/>
      <c r="J163" s="142"/>
      <c r="K163" s="555" t="s">
        <v>1831</v>
      </c>
      <c r="L163" s="553" t="s">
        <v>2147</v>
      </c>
      <c r="M163" s="38" t="s">
        <v>3670</v>
      </c>
    </row>
    <row r="164" spans="1:13" s="19" customFormat="1" ht="51" customHeight="1">
      <c r="A164" s="142">
        <v>146</v>
      </c>
      <c r="B164" s="142" t="s">
        <v>247</v>
      </c>
      <c r="C164" s="192">
        <v>500000</v>
      </c>
      <c r="D164" s="30" t="s">
        <v>560</v>
      </c>
      <c r="E164" s="143" t="s">
        <v>85</v>
      </c>
      <c r="F164" s="142" t="s">
        <v>569</v>
      </c>
      <c r="G164" s="344">
        <v>500000</v>
      </c>
      <c r="H164" s="142" t="s">
        <v>2222</v>
      </c>
      <c r="I164" s="142"/>
      <c r="J164" s="142"/>
      <c r="K164" s="555"/>
      <c r="L164" s="553"/>
      <c r="M164" s="38"/>
    </row>
    <row r="165" spans="1:13" s="19" customFormat="1" ht="86.25" customHeight="1">
      <c r="A165" s="142">
        <v>147</v>
      </c>
      <c r="B165" s="142" t="s">
        <v>247</v>
      </c>
      <c r="C165" s="192">
        <v>100000</v>
      </c>
      <c r="D165" s="30" t="s">
        <v>574</v>
      </c>
      <c r="E165" s="143" t="s">
        <v>85</v>
      </c>
      <c r="F165" s="142" t="s">
        <v>607</v>
      </c>
      <c r="G165" s="344">
        <v>100000</v>
      </c>
      <c r="H165" s="142" t="s">
        <v>2222</v>
      </c>
      <c r="I165" s="142"/>
      <c r="J165" s="142"/>
      <c r="K165" s="108" t="s">
        <v>1832</v>
      </c>
      <c r="L165" s="140" t="s">
        <v>2148</v>
      </c>
      <c r="M165" s="38" t="s">
        <v>3670</v>
      </c>
    </row>
    <row r="166" spans="1:13" s="19" customFormat="1" ht="42.75">
      <c r="A166" s="142">
        <v>148</v>
      </c>
      <c r="B166" s="142" t="s">
        <v>133</v>
      </c>
      <c r="C166" s="192">
        <v>600000</v>
      </c>
      <c r="D166" s="30" t="s">
        <v>560</v>
      </c>
      <c r="E166" s="143" t="s">
        <v>85</v>
      </c>
      <c r="F166" s="142" t="s">
        <v>570</v>
      </c>
      <c r="G166" s="43"/>
      <c r="H166" s="142" t="s">
        <v>2222</v>
      </c>
      <c r="I166" s="142"/>
      <c r="J166" s="142"/>
      <c r="K166" s="108" t="s">
        <v>645</v>
      </c>
      <c r="L166" s="140"/>
      <c r="M166" s="38"/>
    </row>
    <row r="167" spans="1:13" s="19" customFormat="1" ht="71.25" customHeight="1">
      <c r="A167" s="142">
        <v>149</v>
      </c>
      <c r="B167" s="142" t="s">
        <v>330</v>
      </c>
      <c r="C167" s="192">
        <v>200000</v>
      </c>
      <c r="D167" s="30" t="s">
        <v>574</v>
      </c>
      <c r="E167" s="143" t="s">
        <v>85</v>
      </c>
      <c r="F167" s="142" t="s">
        <v>608</v>
      </c>
      <c r="G167" s="344">
        <v>200000</v>
      </c>
      <c r="H167" s="146">
        <f>7000/100000/26*30</f>
        <v>8.0769230769230774E-2</v>
      </c>
      <c r="I167" s="174" t="s">
        <v>1833</v>
      </c>
      <c r="J167" s="142"/>
      <c r="K167" s="108" t="s">
        <v>1834</v>
      </c>
      <c r="L167" s="140" t="s">
        <v>2149</v>
      </c>
      <c r="M167" s="38" t="s">
        <v>3670</v>
      </c>
    </row>
    <row r="168" spans="1:13" s="19" customFormat="1" ht="114">
      <c r="A168" s="142">
        <v>150</v>
      </c>
      <c r="B168" s="142" t="s">
        <v>331</v>
      </c>
      <c r="C168" s="192">
        <v>100000</v>
      </c>
      <c r="D168" s="30" t="s">
        <v>574</v>
      </c>
      <c r="E168" s="143" t="s">
        <v>85</v>
      </c>
      <c r="F168" s="142" t="s">
        <v>608</v>
      </c>
      <c r="G168" s="344">
        <v>100000</v>
      </c>
      <c r="H168" s="146">
        <f>10000/100000</f>
        <v>0.1</v>
      </c>
      <c r="I168" s="174" t="s">
        <v>1835</v>
      </c>
      <c r="J168" s="142"/>
      <c r="K168" s="108" t="s">
        <v>1836</v>
      </c>
      <c r="L168" s="140" t="s">
        <v>2150</v>
      </c>
      <c r="M168" s="38" t="s">
        <v>3670</v>
      </c>
    </row>
    <row r="169" spans="1:13" s="19" customFormat="1" ht="42.75">
      <c r="A169" s="142">
        <v>151</v>
      </c>
      <c r="B169" s="142" t="s">
        <v>20</v>
      </c>
      <c r="C169" s="192">
        <v>100000</v>
      </c>
      <c r="D169" s="30" t="s">
        <v>574</v>
      </c>
      <c r="E169" s="143" t="s">
        <v>85</v>
      </c>
      <c r="F169" s="142" t="s">
        <v>608</v>
      </c>
      <c r="G169" s="43"/>
      <c r="H169" s="142" t="s">
        <v>2222</v>
      </c>
      <c r="I169" s="142"/>
      <c r="J169" s="142"/>
      <c r="K169" s="108"/>
      <c r="L169" s="140"/>
      <c r="M169" s="38" t="s">
        <v>3670</v>
      </c>
    </row>
    <row r="170" spans="1:13" s="19" customFormat="1" ht="42.75">
      <c r="A170" s="142">
        <v>152</v>
      </c>
      <c r="B170" s="142" t="s">
        <v>332</v>
      </c>
      <c r="C170" s="192">
        <v>950000</v>
      </c>
      <c r="D170" s="30" t="s">
        <v>574</v>
      </c>
      <c r="E170" s="143" t="s">
        <v>85</v>
      </c>
      <c r="F170" s="142" t="s">
        <v>609</v>
      </c>
      <c r="G170" s="344">
        <v>950000</v>
      </c>
      <c r="H170" s="142" t="s">
        <v>2222</v>
      </c>
      <c r="I170" s="142"/>
      <c r="J170" s="142"/>
      <c r="K170" s="108" t="s">
        <v>1837</v>
      </c>
      <c r="L170" s="140" t="s">
        <v>2151</v>
      </c>
      <c r="M170" s="38" t="s">
        <v>3670</v>
      </c>
    </row>
    <row r="171" spans="1:13" s="19" customFormat="1" ht="71.25">
      <c r="A171" s="142">
        <v>153</v>
      </c>
      <c r="B171" s="142" t="s">
        <v>333</v>
      </c>
      <c r="C171" s="192">
        <v>94000</v>
      </c>
      <c r="D171" s="30" t="s">
        <v>574</v>
      </c>
      <c r="E171" s="143" t="s">
        <v>85</v>
      </c>
      <c r="F171" s="142" t="s">
        <v>610</v>
      </c>
      <c r="G171" s="43">
        <v>100000</v>
      </c>
      <c r="H171" s="146">
        <f>3000/50000/45*30</f>
        <v>0.04</v>
      </c>
      <c r="I171" s="174" t="s">
        <v>1838</v>
      </c>
      <c r="J171" s="142"/>
      <c r="K171" s="108" t="s">
        <v>1839</v>
      </c>
      <c r="L171" s="140" t="s">
        <v>2152</v>
      </c>
      <c r="M171" s="38" t="s">
        <v>3670</v>
      </c>
    </row>
    <row r="172" spans="1:13" s="19" customFormat="1" ht="83.25" customHeight="1">
      <c r="A172" s="142">
        <v>154</v>
      </c>
      <c r="B172" s="142" t="s">
        <v>334</v>
      </c>
      <c r="C172" s="192">
        <v>200000</v>
      </c>
      <c r="D172" s="30" t="s">
        <v>574</v>
      </c>
      <c r="E172" s="143" t="s">
        <v>85</v>
      </c>
      <c r="F172" s="142" t="s">
        <v>610</v>
      </c>
      <c r="G172" s="344">
        <v>200000</v>
      </c>
      <c r="H172" s="146">
        <f>30000/200000/3</f>
        <v>4.9999999999999996E-2</v>
      </c>
      <c r="I172" s="174" t="s">
        <v>1840</v>
      </c>
      <c r="J172" s="142"/>
      <c r="K172" s="108" t="s">
        <v>1841</v>
      </c>
      <c r="L172" s="140" t="s">
        <v>2153</v>
      </c>
      <c r="M172" s="38" t="s">
        <v>3670</v>
      </c>
    </row>
    <row r="173" spans="1:13" s="19" customFormat="1" ht="42.75">
      <c r="A173" s="142">
        <v>155</v>
      </c>
      <c r="B173" s="142" t="s">
        <v>248</v>
      </c>
      <c r="C173" s="192">
        <v>590000</v>
      </c>
      <c r="D173" s="30" t="s">
        <v>560</v>
      </c>
      <c r="E173" s="143" t="s">
        <v>85</v>
      </c>
      <c r="F173" s="142" t="s">
        <v>571</v>
      </c>
      <c r="G173" s="43"/>
      <c r="H173" s="142" t="s">
        <v>2222</v>
      </c>
      <c r="I173" s="142"/>
      <c r="J173" s="142"/>
      <c r="K173" s="108" t="s">
        <v>645</v>
      </c>
      <c r="L173" s="140"/>
      <c r="M173" s="38"/>
    </row>
    <row r="174" spans="1:13" s="19" customFormat="1" ht="156.75">
      <c r="A174" s="142">
        <v>156</v>
      </c>
      <c r="B174" s="142" t="s">
        <v>335</v>
      </c>
      <c r="C174" s="192">
        <v>940000</v>
      </c>
      <c r="D174" s="30" t="s">
        <v>574</v>
      </c>
      <c r="E174" s="143" t="s">
        <v>85</v>
      </c>
      <c r="F174" s="142" t="s">
        <v>611</v>
      </c>
      <c r="G174" s="43">
        <v>1000000</v>
      </c>
      <c r="H174" s="146">
        <f>3000/50000/45*30</f>
        <v>0.04</v>
      </c>
      <c r="I174" s="174" t="s">
        <v>1838</v>
      </c>
      <c r="J174" s="142"/>
      <c r="K174" s="108" t="s">
        <v>1842</v>
      </c>
      <c r="L174" s="140" t="s">
        <v>2154</v>
      </c>
      <c r="M174" s="38" t="s">
        <v>3671</v>
      </c>
    </row>
    <row r="175" spans="1:13" s="19" customFormat="1" ht="126" customHeight="1">
      <c r="A175" s="142">
        <v>157</v>
      </c>
      <c r="B175" s="142" t="s">
        <v>77</v>
      </c>
      <c r="C175" s="192">
        <v>168000</v>
      </c>
      <c r="D175" s="30" t="s">
        <v>574</v>
      </c>
      <c r="E175" s="143" t="s">
        <v>85</v>
      </c>
      <c r="F175" s="142" t="s">
        <v>611</v>
      </c>
      <c r="G175" s="43">
        <v>200000</v>
      </c>
      <c r="H175" s="146">
        <f>3000/50000/25*30</f>
        <v>7.1999999999999995E-2</v>
      </c>
      <c r="I175" s="174" t="s">
        <v>1844</v>
      </c>
      <c r="J175" s="142"/>
      <c r="K175" s="108" t="s">
        <v>1843</v>
      </c>
      <c r="L175" s="140" t="s">
        <v>2155</v>
      </c>
      <c r="M175" s="38" t="s">
        <v>3670</v>
      </c>
    </row>
    <row r="176" spans="1:13" s="19" customFormat="1" ht="48.75" customHeight="1">
      <c r="A176" s="142">
        <v>158</v>
      </c>
      <c r="B176" s="142" t="s">
        <v>184</v>
      </c>
      <c r="C176" s="192">
        <v>475000</v>
      </c>
      <c r="D176" s="30" t="s">
        <v>574</v>
      </c>
      <c r="E176" s="143" t="s">
        <v>85</v>
      </c>
      <c r="F176" s="142" t="s">
        <v>611</v>
      </c>
      <c r="G176" s="43"/>
      <c r="H176" s="142" t="s">
        <v>2222</v>
      </c>
      <c r="I176" s="142"/>
      <c r="J176" s="142"/>
      <c r="K176" s="108" t="s">
        <v>1845</v>
      </c>
      <c r="L176" s="140" t="s">
        <v>2156</v>
      </c>
      <c r="M176" s="38" t="s">
        <v>3670</v>
      </c>
    </row>
    <row r="177" spans="1:13" s="19" customFormat="1" ht="84.75" customHeight="1">
      <c r="A177" s="142">
        <v>159</v>
      </c>
      <c r="B177" s="142" t="s">
        <v>336</v>
      </c>
      <c r="C177" s="192">
        <v>500000</v>
      </c>
      <c r="D177" s="30" t="s">
        <v>574</v>
      </c>
      <c r="E177" s="143" t="s">
        <v>85</v>
      </c>
      <c r="F177" s="142" t="s">
        <v>611</v>
      </c>
      <c r="G177" s="344">
        <v>500000</v>
      </c>
      <c r="H177" s="146">
        <f>4000/100000/20*30</f>
        <v>0.06</v>
      </c>
      <c r="I177" s="174" t="s">
        <v>1846</v>
      </c>
      <c r="J177" s="142"/>
      <c r="K177" s="108" t="s">
        <v>1847</v>
      </c>
      <c r="L177" s="140" t="s">
        <v>2157</v>
      </c>
      <c r="M177" s="38" t="s">
        <v>3670</v>
      </c>
    </row>
    <row r="178" spans="1:13" s="19" customFormat="1" ht="99.75">
      <c r="A178" s="142">
        <v>160</v>
      </c>
      <c r="B178" s="142" t="s">
        <v>337</v>
      </c>
      <c r="C178" s="192">
        <v>600000</v>
      </c>
      <c r="D178" s="30" t="s">
        <v>574</v>
      </c>
      <c r="E178" s="143" t="s">
        <v>85</v>
      </c>
      <c r="F178" s="142" t="s">
        <v>611</v>
      </c>
      <c r="G178" s="344">
        <v>600000</v>
      </c>
      <c r="H178" s="146">
        <f>20000/600000/12*30</f>
        <v>8.3333333333333343E-2</v>
      </c>
      <c r="I178" s="174" t="s">
        <v>1848</v>
      </c>
      <c r="J178" s="142"/>
      <c r="K178" s="108" t="s">
        <v>1849</v>
      </c>
      <c r="L178" s="140" t="s">
        <v>2158</v>
      </c>
      <c r="M178" s="38" t="s">
        <v>3670</v>
      </c>
    </row>
    <row r="179" spans="1:13" s="19" customFormat="1" ht="42.75">
      <c r="A179" s="142">
        <v>161</v>
      </c>
      <c r="B179" s="142" t="s">
        <v>78</v>
      </c>
      <c r="C179" s="192">
        <v>300000</v>
      </c>
      <c r="D179" s="30" t="s">
        <v>574</v>
      </c>
      <c r="E179" s="143" t="s">
        <v>85</v>
      </c>
      <c r="F179" s="142" t="s">
        <v>611</v>
      </c>
      <c r="G179" s="344">
        <v>300000</v>
      </c>
      <c r="H179" s="142" t="s">
        <v>2222</v>
      </c>
      <c r="I179" s="142"/>
      <c r="J179" s="142"/>
      <c r="K179" s="108" t="s">
        <v>1850</v>
      </c>
      <c r="L179" s="140" t="s">
        <v>2159</v>
      </c>
      <c r="M179" s="38" t="s">
        <v>3670</v>
      </c>
    </row>
    <row r="180" spans="1:13" s="19" customFormat="1" ht="57">
      <c r="A180" s="142">
        <v>162</v>
      </c>
      <c r="B180" s="142" t="s">
        <v>338</v>
      </c>
      <c r="C180" s="192">
        <v>200000</v>
      </c>
      <c r="D180" s="30" t="s">
        <v>574</v>
      </c>
      <c r="E180" s="143" t="s">
        <v>85</v>
      </c>
      <c r="F180" s="142" t="s">
        <v>612</v>
      </c>
      <c r="G180" s="344">
        <v>200000</v>
      </c>
      <c r="H180" s="146">
        <f>8000/200000/15*30</f>
        <v>0.08</v>
      </c>
      <c r="I180" s="174" t="s">
        <v>1851</v>
      </c>
      <c r="J180" s="142"/>
      <c r="K180" s="108" t="s">
        <v>1852</v>
      </c>
      <c r="L180" s="140" t="s">
        <v>2160</v>
      </c>
      <c r="M180" s="38" t="s">
        <v>3670</v>
      </c>
    </row>
    <row r="181" spans="1:13" s="19" customFormat="1" ht="42.75">
      <c r="A181" s="142">
        <v>163</v>
      </c>
      <c r="B181" s="142" t="s">
        <v>339</v>
      </c>
      <c r="C181" s="192">
        <v>250000</v>
      </c>
      <c r="D181" s="30" t="s">
        <v>574</v>
      </c>
      <c r="E181" s="143" t="s">
        <v>85</v>
      </c>
      <c r="F181" s="142" t="s">
        <v>612</v>
      </c>
      <c r="G181" s="43"/>
      <c r="H181" s="142" t="s">
        <v>2222</v>
      </c>
      <c r="I181" s="142"/>
      <c r="J181" s="142"/>
      <c r="K181" s="108"/>
      <c r="L181" s="140"/>
      <c r="M181" s="38" t="s">
        <v>3670</v>
      </c>
    </row>
    <row r="182" spans="1:13" s="19" customFormat="1" ht="55.5" customHeight="1">
      <c r="A182" s="142">
        <v>164</v>
      </c>
      <c r="B182" s="142" t="s">
        <v>185</v>
      </c>
      <c r="C182" s="192">
        <v>200000</v>
      </c>
      <c r="D182" s="30" t="s">
        <v>574</v>
      </c>
      <c r="E182" s="143" t="s">
        <v>85</v>
      </c>
      <c r="F182" s="142" t="s">
        <v>612</v>
      </c>
      <c r="G182" s="344">
        <v>200000</v>
      </c>
      <c r="H182" s="146">
        <f>5000/100000/17*30</f>
        <v>8.8235294117647051E-2</v>
      </c>
      <c r="I182" s="174" t="s">
        <v>1853</v>
      </c>
      <c r="J182" s="142"/>
      <c r="K182" s="108" t="s">
        <v>1854</v>
      </c>
      <c r="L182" s="140" t="s">
        <v>2161</v>
      </c>
      <c r="M182" s="38" t="s">
        <v>3670</v>
      </c>
    </row>
    <row r="183" spans="1:13" s="19" customFormat="1" ht="90.75" customHeight="1">
      <c r="A183" s="142">
        <v>165</v>
      </c>
      <c r="B183" s="142" t="s">
        <v>340</v>
      </c>
      <c r="C183" s="192">
        <v>1000000</v>
      </c>
      <c r="D183" s="30" t="s">
        <v>574</v>
      </c>
      <c r="E183" s="143" t="s">
        <v>85</v>
      </c>
      <c r="F183" s="142" t="s">
        <v>612</v>
      </c>
      <c r="G183" s="344">
        <v>1000000</v>
      </c>
      <c r="H183" s="146" t="s">
        <v>8957</v>
      </c>
      <c r="I183" s="174" t="s">
        <v>1855</v>
      </c>
      <c r="J183" s="142"/>
      <c r="K183" s="555" t="s">
        <v>1857</v>
      </c>
      <c r="L183" s="553" t="s">
        <v>2162</v>
      </c>
      <c r="M183" s="38" t="s">
        <v>3670</v>
      </c>
    </row>
    <row r="184" spans="1:13" s="19" customFormat="1" ht="111.75" customHeight="1">
      <c r="A184" s="142">
        <v>166</v>
      </c>
      <c r="B184" s="142" t="s">
        <v>341</v>
      </c>
      <c r="C184" s="192">
        <v>400000</v>
      </c>
      <c r="D184" s="30"/>
      <c r="E184" s="143"/>
      <c r="F184" s="142" t="s">
        <v>612</v>
      </c>
      <c r="G184" s="344">
        <v>400000</v>
      </c>
      <c r="H184" s="185" t="s">
        <v>1856</v>
      </c>
      <c r="I184" s="185" t="s">
        <v>1856</v>
      </c>
      <c r="J184" s="142"/>
      <c r="K184" s="555"/>
      <c r="L184" s="553"/>
      <c r="M184" s="38" t="s">
        <v>3670</v>
      </c>
    </row>
    <row r="185" spans="1:13" s="19" customFormat="1" ht="129" customHeight="1">
      <c r="A185" s="142">
        <v>167</v>
      </c>
      <c r="B185" s="142" t="s">
        <v>615</v>
      </c>
      <c r="C185" s="192">
        <v>600000</v>
      </c>
      <c r="D185" s="30"/>
      <c r="E185" s="143"/>
      <c r="F185" s="142" t="s">
        <v>613</v>
      </c>
      <c r="G185" s="344">
        <v>600000</v>
      </c>
      <c r="H185" s="146">
        <f>30000/300000</f>
        <v>0.1</v>
      </c>
      <c r="I185" s="174" t="s">
        <v>1858</v>
      </c>
      <c r="J185" s="142"/>
      <c r="K185" s="108" t="s">
        <v>1859</v>
      </c>
      <c r="L185" s="140" t="s">
        <v>2163</v>
      </c>
      <c r="M185" s="38" t="s">
        <v>3670</v>
      </c>
    </row>
    <row r="186" spans="1:13" s="19" customFormat="1" ht="75" customHeight="1">
      <c r="A186" s="556">
        <v>168</v>
      </c>
      <c r="B186" s="556" t="s">
        <v>144</v>
      </c>
      <c r="C186" s="596">
        <v>682000</v>
      </c>
      <c r="D186" s="30"/>
      <c r="E186" s="143"/>
      <c r="F186" s="556" t="s">
        <v>614</v>
      </c>
      <c r="G186" s="43">
        <v>400000</v>
      </c>
      <c r="H186" s="146">
        <f>12000/200000/16*30</f>
        <v>0.11249999999999999</v>
      </c>
      <c r="I186" s="174" t="s">
        <v>1860</v>
      </c>
      <c r="J186" s="142"/>
      <c r="K186" s="601" t="s">
        <v>1862</v>
      </c>
      <c r="L186" s="553" t="s">
        <v>2164</v>
      </c>
      <c r="M186" s="597" t="s">
        <v>3670</v>
      </c>
    </row>
    <row r="187" spans="1:13" s="19" customFormat="1" ht="75" customHeight="1">
      <c r="A187" s="556"/>
      <c r="B187" s="556"/>
      <c r="C187" s="596"/>
      <c r="D187" s="30"/>
      <c r="E187" s="143"/>
      <c r="F187" s="556"/>
      <c r="G187" s="43">
        <v>300000</v>
      </c>
      <c r="H187" s="146">
        <f>3000/50000/20*30</f>
        <v>0.09</v>
      </c>
      <c r="I187" s="174" t="s">
        <v>1861</v>
      </c>
      <c r="J187" s="142"/>
      <c r="K187" s="601"/>
      <c r="L187" s="553"/>
      <c r="M187" s="597"/>
    </row>
    <row r="188" spans="1:13" s="19" customFormat="1" ht="128.25" customHeight="1">
      <c r="A188" s="142">
        <v>169</v>
      </c>
      <c r="B188" s="142" t="s">
        <v>81</v>
      </c>
      <c r="C188" s="192">
        <v>200000</v>
      </c>
      <c r="D188" s="30"/>
      <c r="E188" s="143"/>
      <c r="F188" s="142" t="s">
        <v>614</v>
      </c>
      <c r="G188" s="344">
        <v>200000</v>
      </c>
      <c r="H188" s="146">
        <f>6000/50000/20*30</f>
        <v>0.18</v>
      </c>
      <c r="I188" s="174" t="s">
        <v>1864</v>
      </c>
      <c r="J188" s="142"/>
      <c r="K188" s="108" t="s">
        <v>1863</v>
      </c>
      <c r="L188" s="140" t="s">
        <v>2165</v>
      </c>
      <c r="M188" s="38" t="s">
        <v>3670</v>
      </c>
    </row>
    <row r="189" spans="1:13" s="19" customFormat="1" ht="28.5">
      <c r="A189" s="142">
        <v>170</v>
      </c>
      <c r="B189" s="142" t="s">
        <v>343</v>
      </c>
      <c r="C189" s="192">
        <v>188000</v>
      </c>
      <c r="D189" s="30"/>
      <c r="E189" s="143"/>
      <c r="F189" s="142" t="s">
        <v>614</v>
      </c>
      <c r="G189" s="344">
        <v>200000</v>
      </c>
      <c r="H189" s="142" t="s">
        <v>1856</v>
      </c>
      <c r="I189" s="142" t="s">
        <v>1856</v>
      </c>
      <c r="J189" s="142"/>
      <c r="K189" s="108" t="s">
        <v>1865</v>
      </c>
      <c r="L189" s="140" t="s">
        <v>2166</v>
      </c>
      <c r="M189" s="38" t="s">
        <v>3670</v>
      </c>
    </row>
    <row r="190" spans="1:13" s="19" customFormat="1" ht="28.5">
      <c r="A190" s="142">
        <v>171</v>
      </c>
      <c r="B190" s="142" t="s">
        <v>344</v>
      </c>
      <c r="C190" s="192">
        <v>190500</v>
      </c>
      <c r="D190" s="30"/>
      <c r="E190" s="143"/>
      <c r="F190" s="142" t="s">
        <v>614</v>
      </c>
      <c r="G190" s="344">
        <v>190500</v>
      </c>
      <c r="H190" s="142" t="s">
        <v>2222</v>
      </c>
      <c r="I190" s="142"/>
      <c r="J190" s="142"/>
      <c r="K190" s="108" t="s">
        <v>1866</v>
      </c>
      <c r="L190" s="140" t="s">
        <v>2167</v>
      </c>
      <c r="M190" s="38" t="s">
        <v>3670</v>
      </c>
    </row>
    <row r="191" spans="1:13" s="19" customFormat="1" ht="54.75" customHeight="1">
      <c r="A191" s="142">
        <v>172</v>
      </c>
      <c r="B191" s="142" t="s">
        <v>82</v>
      </c>
      <c r="C191" s="192">
        <v>700000</v>
      </c>
      <c r="D191" s="30"/>
      <c r="E191" s="143"/>
      <c r="F191" s="142" t="s">
        <v>614</v>
      </c>
      <c r="G191" s="344">
        <v>700000</v>
      </c>
      <c r="H191" s="142" t="s">
        <v>2222</v>
      </c>
      <c r="I191" s="142"/>
      <c r="J191" s="142"/>
      <c r="K191" s="108" t="s">
        <v>1867</v>
      </c>
      <c r="L191" s="140" t="s">
        <v>2168</v>
      </c>
      <c r="M191" s="38" t="s">
        <v>3670</v>
      </c>
    </row>
    <row r="192" spans="1:13" s="19" customFormat="1" ht="71.25">
      <c r="A192" s="142">
        <v>173</v>
      </c>
      <c r="B192" s="142" t="s">
        <v>345</v>
      </c>
      <c r="C192" s="192">
        <v>94000</v>
      </c>
      <c r="D192" s="30"/>
      <c r="E192" s="143"/>
      <c r="F192" s="142" t="s">
        <v>614</v>
      </c>
      <c r="G192" s="43">
        <v>100000</v>
      </c>
      <c r="H192" s="146">
        <f>3000/50000/10*30</f>
        <v>0.18</v>
      </c>
      <c r="I192" s="174" t="s">
        <v>1868</v>
      </c>
      <c r="J192" s="142"/>
      <c r="K192" s="108" t="s">
        <v>1869</v>
      </c>
      <c r="L192" s="140" t="s">
        <v>2169</v>
      </c>
      <c r="M192" s="38" t="s">
        <v>3670</v>
      </c>
    </row>
    <row r="193" spans="1:13" s="19" customFormat="1" ht="42.75">
      <c r="A193" s="142">
        <v>174</v>
      </c>
      <c r="B193" s="142" t="s">
        <v>346</v>
      </c>
      <c r="C193" s="192">
        <v>100000</v>
      </c>
      <c r="D193" s="30"/>
      <c r="E193" s="143"/>
      <c r="F193" s="142" t="s">
        <v>614</v>
      </c>
      <c r="G193" s="344">
        <v>100000</v>
      </c>
      <c r="H193" s="146" t="s">
        <v>1856</v>
      </c>
      <c r="I193" s="146" t="s">
        <v>1856</v>
      </c>
      <c r="J193" s="142"/>
      <c r="K193" s="108" t="s">
        <v>1870</v>
      </c>
      <c r="L193" s="140" t="s">
        <v>2170</v>
      </c>
      <c r="M193" s="38" t="s">
        <v>3670</v>
      </c>
    </row>
    <row r="194" spans="1:13" s="19" customFormat="1" ht="142.5" customHeight="1">
      <c r="A194" s="142">
        <v>175</v>
      </c>
      <c r="B194" s="142" t="s">
        <v>347</v>
      </c>
      <c r="C194" s="192">
        <v>50000</v>
      </c>
      <c r="D194" s="30"/>
      <c r="E194" s="143"/>
      <c r="F194" s="142" t="s">
        <v>618</v>
      </c>
      <c r="G194" s="344">
        <v>50000</v>
      </c>
      <c r="H194" s="142" t="s">
        <v>2222</v>
      </c>
      <c r="I194" s="142"/>
      <c r="J194" s="142"/>
      <c r="K194" s="108" t="s">
        <v>1871</v>
      </c>
      <c r="L194" s="140" t="s">
        <v>2171</v>
      </c>
      <c r="M194" s="38" t="s">
        <v>3670</v>
      </c>
    </row>
    <row r="195" spans="1:13" ht="16.5" customHeight="1">
      <c r="A195" s="590" t="s">
        <v>2025</v>
      </c>
      <c r="B195" s="590"/>
      <c r="C195" s="351">
        <f>SUM(C4:C194)</f>
        <v>57308500</v>
      </c>
      <c r="D195" s="362"/>
      <c r="E195" s="362"/>
      <c r="F195" s="362"/>
      <c r="G195" s="373"/>
      <c r="H195" s="374"/>
      <c r="I195" s="366"/>
      <c r="J195" s="366"/>
      <c r="K195" s="108"/>
      <c r="L195" s="375"/>
      <c r="M195" s="376"/>
    </row>
    <row r="196" spans="1:13" ht="58.5" customHeight="1">
      <c r="A196" s="566" t="s">
        <v>9059</v>
      </c>
      <c r="B196" s="602"/>
      <c r="C196" s="602"/>
      <c r="D196" s="602"/>
      <c r="E196" s="602"/>
      <c r="F196" s="602"/>
      <c r="G196" s="602"/>
      <c r="H196" s="602"/>
      <c r="I196" s="602"/>
      <c r="J196" s="602"/>
      <c r="K196" s="602"/>
      <c r="L196" s="602"/>
      <c r="M196" s="602"/>
    </row>
  </sheetData>
  <sortState ref="A1:M182">
    <sortCondition ref="B1:B182"/>
  </sortState>
  <mergeCells count="232">
    <mergeCell ref="A196:M196"/>
    <mergeCell ref="A195:B195"/>
    <mergeCell ref="M18:M19"/>
    <mergeCell ref="M22:M23"/>
    <mergeCell ref="M30:M31"/>
    <mergeCell ref="M41:M42"/>
    <mergeCell ref="M71:M72"/>
    <mergeCell ref="M73:M75"/>
    <mergeCell ref="M89:M90"/>
    <mergeCell ref="L121:L122"/>
    <mergeCell ref="D89:D90"/>
    <mergeCell ref="E89:E90"/>
    <mergeCell ref="K46:K50"/>
    <mergeCell ref="L89:L90"/>
    <mergeCell ref="H89:H90"/>
    <mergeCell ref="F89:F90"/>
    <mergeCell ref="K89:K90"/>
    <mergeCell ref="K73:K75"/>
    <mergeCell ref="J78:J81"/>
    <mergeCell ref="K80:K81"/>
    <mergeCell ref="L71:L72"/>
    <mergeCell ref="F71:F72"/>
    <mergeCell ref="H78:H81"/>
    <mergeCell ref="I78:I81"/>
    <mergeCell ref="G80:G81"/>
    <mergeCell ref="H46:H50"/>
    <mergeCell ref="I46:I50"/>
    <mergeCell ref="L99:L102"/>
    <mergeCell ref="K103:K104"/>
    <mergeCell ref="M186:M187"/>
    <mergeCell ref="M115:M116"/>
    <mergeCell ref="M130:M131"/>
    <mergeCell ref="M133:M134"/>
    <mergeCell ref="M124:M125"/>
    <mergeCell ref="H158:H159"/>
    <mergeCell ref="I158:I159"/>
    <mergeCell ref="J158:J159"/>
    <mergeCell ref="K161:K162"/>
    <mergeCell ref="L161:L162"/>
    <mergeCell ref="K121:K122"/>
    <mergeCell ref="L113:L114"/>
    <mergeCell ref="K130:K131"/>
    <mergeCell ref="L130:L131"/>
    <mergeCell ref="K115:K116"/>
    <mergeCell ref="L158:L159"/>
    <mergeCell ref="L186:L187"/>
    <mergeCell ref="L103:L104"/>
    <mergeCell ref="K186:K187"/>
    <mergeCell ref="B99:B100"/>
    <mergeCell ref="F99:F102"/>
    <mergeCell ref="A99:A100"/>
    <mergeCell ref="A101:A102"/>
    <mergeCell ref="D99:D102"/>
    <mergeCell ref="E99:E102"/>
    <mergeCell ref="D115:D116"/>
    <mergeCell ref="F115:F116"/>
    <mergeCell ref="K105:K107"/>
    <mergeCell ref="C133:C134"/>
    <mergeCell ref="B133:B134"/>
    <mergeCell ref="A133:A134"/>
    <mergeCell ref="F133:F134"/>
    <mergeCell ref="K133:K134"/>
    <mergeCell ref="L133:L134"/>
    <mergeCell ref="D130:D131"/>
    <mergeCell ref="E130:E131"/>
    <mergeCell ref="A130:A131"/>
    <mergeCell ref="B130:B131"/>
    <mergeCell ref="C130:C131"/>
    <mergeCell ref="F130:F131"/>
    <mergeCell ref="F18:F19"/>
    <mergeCell ref="K10:K11"/>
    <mergeCell ref="L10:L11"/>
    <mergeCell ref="J10:J11"/>
    <mergeCell ref="I10:I11"/>
    <mergeCell ref="H10:H11"/>
    <mergeCell ref="K12:K13"/>
    <mergeCell ref="L12:L13"/>
    <mergeCell ref="G12:G13"/>
    <mergeCell ref="H12:H13"/>
    <mergeCell ref="I12:I13"/>
    <mergeCell ref="J12:J13"/>
    <mergeCell ref="B18:B19"/>
    <mergeCell ref="A18:A19"/>
    <mergeCell ref="C18:C19"/>
    <mergeCell ref="A22:A23"/>
    <mergeCell ref="B22:B23"/>
    <mergeCell ref="D18:D19"/>
    <mergeCell ref="E18:E19"/>
    <mergeCell ref="E45:E46"/>
    <mergeCell ref="A45:A46"/>
    <mergeCell ref="B45:B46"/>
    <mergeCell ref="D45:D46"/>
    <mergeCell ref="D41:D42"/>
    <mergeCell ref="E41:E42"/>
    <mergeCell ref="D22:D23"/>
    <mergeCell ref="E22:E23"/>
    <mergeCell ref="C22:C23"/>
    <mergeCell ref="A41:A42"/>
    <mergeCell ref="B41:B42"/>
    <mergeCell ref="C41:C42"/>
    <mergeCell ref="A30:A31"/>
    <mergeCell ref="B30:B31"/>
    <mergeCell ref="C30:C31"/>
    <mergeCell ref="D30:D31"/>
    <mergeCell ref="E30:E31"/>
    <mergeCell ref="C186:C187"/>
    <mergeCell ref="B186:B187"/>
    <mergeCell ref="A186:A187"/>
    <mergeCell ref="D133:D134"/>
    <mergeCell ref="E133:E134"/>
    <mergeCell ref="A71:A72"/>
    <mergeCell ref="C73:C75"/>
    <mergeCell ref="B73:B75"/>
    <mergeCell ref="A73:A75"/>
    <mergeCell ref="A89:A90"/>
    <mergeCell ref="B89:B90"/>
    <mergeCell ref="C89:C90"/>
    <mergeCell ref="C115:C116"/>
    <mergeCell ref="B115:B116"/>
    <mergeCell ref="A115:A116"/>
    <mergeCell ref="A124:A125"/>
    <mergeCell ref="B124:B125"/>
    <mergeCell ref="C124:C125"/>
    <mergeCell ref="D124:D125"/>
    <mergeCell ref="E124:E125"/>
    <mergeCell ref="E115:E116"/>
    <mergeCell ref="B101:B102"/>
    <mergeCell ref="C101:C102"/>
    <mergeCell ref="C99:C100"/>
    <mergeCell ref="G32:G33"/>
    <mergeCell ref="G34:G35"/>
    <mergeCell ref="F45:F46"/>
    <mergeCell ref="G47:G48"/>
    <mergeCell ref="F30:F31"/>
    <mergeCell ref="G26:G27"/>
    <mergeCell ref="F73:F75"/>
    <mergeCell ref="C71:C72"/>
    <mergeCell ref="B71:B72"/>
    <mergeCell ref="F41:F42"/>
    <mergeCell ref="C45:C46"/>
    <mergeCell ref="D73:D75"/>
    <mergeCell ref="E73:E75"/>
    <mergeCell ref="D71:D72"/>
    <mergeCell ref="E71:E72"/>
    <mergeCell ref="I26:I27"/>
    <mergeCell ref="L80:L81"/>
    <mergeCell ref="K26:K27"/>
    <mergeCell ref="L26:L27"/>
    <mergeCell ref="L183:L184"/>
    <mergeCell ref="K183:K184"/>
    <mergeCell ref="L55:L56"/>
    <mergeCell ref="K55:K56"/>
    <mergeCell ref="J46:J50"/>
    <mergeCell ref="L46:L50"/>
    <mergeCell ref="L73:L75"/>
    <mergeCell ref="L37:L39"/>
    <mergeCell ref="K37:K39"/>
    <mergeCell ref="L41:L42"/>
    <mergeCell ref="K41:K42"/>
    <mergeCell ref="K99:K102"/>
    <mergeCell ref="K124:K126"/>
    <mergeCell ref="L124:L126"/>
    <mergeCell ref="I89:I90"/>
    <mergeCell ref="K71:K72"/>
    <mergeCell ref="F186:F187"/>
    <mergeCell ref="L105:L107"/>
    <mergeCell ref="L115:L116"/>
    <mergeCell ref="K143:K144"/>
    <mergeCell ref="L143:L144"/>
    <mergeCell ref="K145:K146"/>
    <mergeCell ref="L145:L146"/>
    <mergeCell ref="K149:K150"/>
    <mergeCell ref="L149:L150"/>
    <mergeCell ref="G149:G150"/>
    <mergeCell ref="H149:H150"/>
    <mergeCell ref="I149:I150"/>
    <mergeCell ref="J149:J150"/>
    <mergeCell ref="L163:L164"/>
    <mergeCell ref="K163:K164"/>
    <mergeCell ref="K158:K159"/>
    <mergeCell ref="K113:K114"/>
    <mergeCell ref="H105:H107"/>
    <mergeCell ref="I105:I107"/>
    <mergeCell ref="J105:J107"/>
    <mergeCell ref="G158:G159"/>
    <mergeCell ref="F124:F125"/>
    <mergeCell ref="F22:F23"/>
    <mergeCell ref="H26:H27"/>
    <mergeCell ref="K53:K54"/>
    <mergeCell ref="J53:J54"/>
    <mergeCell ref="L53:L54"/>
    <mergeCell ref="M45:M46"/>
    <mergeCell ref="M99:M100"/>
    <mergeCell ref="M101:M102"/>
    <mergeCell ref="J37:J39"/>
    <mergeCell ref="I34:I35"/>
    <mergeCell ref="I53:I54"/>
    <mergeCell ref="H53:H54"/>
    <mergeCell ref="G53:G54"/>
    <mergeCell ref="J26:J27"/>
    <mergeCell ref="L30:L31"/>
    <mergeCell ref="I37:I39"/>
    <mergeCell ref="K34:K35"/>
    <mergeCell ref="K32:K33"/>
    <mergeCell ref="L32:L33"/>
    <mergeCell ref="H32:H33"/>
    <mergeCell ref="I32:I33"/>
    <mergeCell ref="J32:J33"/>
    <mergeCell ref="H37:H39"/>
    <mergeCell ref="H34:H35"/>
    <mergeCell ref="J2:L2"/>
    <mergeCell ref="M2:M3"/>
    <mergeCell ref="K3:L3"/>
    <mergeCell ref="M4:M5"/>
    <mergeCell ref="K4:K5"/>
    <mergeCell ref="L4:L5"/>
    <mergeCell ref="L34:L35"/>
    <mergeCell ref="J34:J35"/>
    <mergeCell ref="K18:K19"/>
    <mergeCell ref="L18:L19"/>
    <mergeCell ref="K22:K23"/>
    <mergeCell ref="L22:L23"/>
    <mergeCell ref="K30:K31"/>
    <mergeCell ref="A2:A3"/>
    <mergeCell ref="B2:B3"/>
    <mergeCell ref="C2:C3"/>
    <mergeCell ref="D2:D3"/>
    <mergeCell ref="E2:E3"/>
    <mergeCell ref="F2:F3"/>
    <mergeCell ref="G2:G3"/>
    <mergeCell ref="H2:H3"/>
    <mergeCell ref="I2:I3"/>
  </mergeCells>
  <phoneticPr fontId="2" type="noConversion"/>
  <printOptions horizontalCentered="1"/>
  <pageMargins left="0.51181102362204722" right="0.51181102362204722" top="0.74803149606299213" bottom="0.55118110236220474" header="0.31496062992125984" footer="0.31496062992125984"/>
  <pageSetup paperSize="9" scale="64" fitToHeight="19" orientation="landscape" r:id="rId1"/>
  <headerFooter>
    <oddFooter>&amp;C&amp;P</oddFooter>
  </headerFooter>
  <rowBreaks count="8" manualBreakCount="8">
    <brk id="14" max="16383" man="1"/>
    <brk id="27" max="16383" man="1"/>
    <brk id="36" max="16383" man="1"/>
    <brk id="50" max="16383" man="1"/>
    <brk id="104" max="16383" man="1"/>
    <brk id="112" max="16383" man="1"/>
    <brk id="123" max="16383" man="1"/>
    <brk id="185"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72"/>
  <sheetViews>
    <sheetView zoomScale="90" zoomScaleNormal="90" workbookViewId="0">
      <selection activeCell="C3" sqref="C3:D568"/>
    </sheetView>
  </sheetViews>
  <sheetFormatPr defaultColWidth="8.875" defaultRowHeight="14.25"/>
  <cols>
    <col min="1" max="1" width="5.625" style="3" customWidth="1"/>
    <col min="2" max="2" width="11.5" style="3" customWidth="1"/>
    <col min="3" max="3" width="14.375" style="3" customWidth="1"/>
    <col min="4" max="4" width="15.625" style="3" customWidth="1"/>
    <col min="5" max="5" width="12.625" style="3" customWidth="1"/>
    <col min="6" max="6" width="13.875" style="3" customWidth="1"/>
    <col min="7" max="7" width="31.125" style="3" customWidth="1"/>
    <col min="8" max="16384" width="8.875" style="3"/>
  </cols>
  <sheetData>
    <row r="1" spans="1:7" s="2" customFormat="1" ht="19.5">
      <c r="A1" s="1" t="s">
        <v>3968</v>
      </c>
    </row>
    <row r="2" spans="1:7">
      <c r="A2" s="382" t="s">
        <v>0</v>
      </c>
      <c r="B2" s="147" t="s">
        <v>1</v>
      </c>
      <c r="C2" s="147" t="s">
        <v>21</v>
      </c>
      <c r="D2" s="147" t="s">
        <v>22</v>
      </c>
      <c r="E2" s="147" t="s">
        <v>84</v>
      </c>
      <c r="F2" s="147" t="s">
        <v>2</v>
      </c>
      <c r="G2" s="147" t="s">
        <v>1978</v>
      </c>
    </row>
    <row r="3" spans="1:7" s="19" customFormat="1" ht="114">
      <c r="A3" s="142">
        <v>1</v>
      </c>
      <c r="B3" s="230" t="s">
        <v>348</v>
      </c>
      <c r="C3" s="143"/>
      <c r="D3" s="30"/>
      <c r="E3" s="204">
        <v>254000</v>
      </c>
      <c r="F3" s="142" t="s">
        <v>623</v>
      </c>
      <c r="G3" s="140" t="s">
        <v>3994</v>
      </c>
    </row>
    <row r="4" spans="1:7" s="19" customFormat="1">
      <c r="A4" s="142">
        <v>2</v>
      </c>
      <c r="B4" s="230" t="s">
        <v>349</v>
      </c>
      <c r="C4" s="143"/>
      <c r="D4" s="30"/>
      <c r="E4" s="204">
        <v>16000</v>
      </c>
      <c r="F4" s="142" t="s">
        <v>623</v>
      </c>
      <c r="G4" s="142"/>
    </row>
    <row r="5" spans="1:7" s="19" customFormat="1">
      <c r="A5" s="142">
        <v>3</v>
      </c>
      <c r="B5" s="230" t="s">
        <v>237</v>
      </c>
      <c r="C5" s="143"/>
      <c r="D5" s="30"/>
      <c r="E5" s="204">
        <v>15000</v>
      </c>
      <c r="F5" s="142" t="s">
        <v>623</v>
      </c>
      <c r="G5" s="142"/>
    </row>
    <row r="6" spans="1:7" s="19" customFormat="1">
      <c r="A6" s="142">
        <v>4</v>
      </c>
      <c r="B6" s="230" t="s">
        <v>255</v>
      </c>
      <c r="C6" s="143"/>
      <c r="D6" s="30"/>
      <c r="E6" s="204">
        <v>10000</v>
      </c>
      <c r="F6" s="142" t="s">
        <v>623</v>
      </c>
      <c r="G6" s="142"/>
    </row>
    <row r="7" spans="1:7" s="19" customFormat="1">
      <c r="A7" s="142">
        <v>5</v>
      </c>
      <c r="B7" s="230" t="s">
        <v>350</v>
      </c>
      <c r="C7" s="143"/>
      <c r="D7" s="30"/>
      <c r="E7" s="204">
        <v>10000</v>
      </c>
      <c r="F7" s="142" t="s">
        <v>623</v>
      </c>
      <c r="G7" s="142"/>
    </row>
    <row r="8" spans="1:7" s="19" customFormat="1">
      <c r="A8" s="142">
        <v>6</v>
      </c>
      <c r="B8" s="230" t="s">
        <v>238</v>
      </c>
      <c r="C8" s="143"/>
      <c r="D8" s="30"/>
      <c r="E8" s="204">
        <v>43000</v>
      </c>
      <c r="F8" s="142" t="s">
        <v>623</v>
      </c>
      <c r="G8" s="142"/>
    </row>
    <row r="9" spans="1:7" s="19" customFormat="1">
      <c r="A9" s="142">
        <v>7</v>
      </c>
      <c r="B9" s="230" t="s">
        <v>257</v>
      </c>
      <c r="C9" s="143"/>
      <c r="D9" s="30"/>
      <c r="E9" s="204">
        <v>51000</v>
      </c>
      <c r="F9" s="142" t="s">
        <v>623</v>
      </c>
      <c r="G9" s="142"/>
    </row>
    <row r="10" spans="1:7" s="19" customFormat="1">
      <c r="A10" s="142">
        <v>8</v>
      </c>
      <c r="B10" s="230" t="s">
        <v>351</v>
      </c>
      <c r="C10" s="143"/>
      <c r="D10" s="30"/>
      <c r="E10" s="204">
        <v>10000</v>
      </c>
      <c r="F10" s="142" t="s">
        <v>623</v>
      </c>
      <c r="G10" s="142"/>
    </row>
    <row r="11" spans="1:7" s="19" customFormat="1">
      <c r="A11" s="142">
        <v>9</v>
      </c>
      <c r="B11" s="230" t="s">
        <v>258</v>
      </c>
      <c r="C11" s="143"/>
      <c r="D11" s="30"/>
      <c r="E11" s="204">
        <v>16000</v>
      </c>
      <c r="F11" s="142" t="s">
        <v>623</v>
      </c>
      <c r="G11" s="142"/>
    </row>
    <row r="12" spans="1:7" s="19" customFormat="1">
      <c r="A12" s="142">
        <v>10</v>
      </c>
      <c r="B12" s="230" t="s">
        <v>352</v>
      </c>
      <c r="C12" s="143"/>
      <c r="D12" s="30"/>
      <c r="E12" s="204">
        <v>56000</v>
      </c>
      <c r="F12" s="142" t="s">
        <v>579</v>
      </c>
      <c r="G12" s="142"/>
    </row>
    <row r="13" spans="1:7" s="19" customFormat="1">
      <c r="A13" s="142">
        <v>11</v>
      </c>
      <c r="B13" s="230" t="s">
        <v>352</v>
      </c>
      <c r="C13" s="143"/>
      <c r="D13" s="30"/>
      <c r="E13" s="204">
        <v>10000</v>
      </c>
      <c r="F13" s="142" t="s">
        <v>579</v>
      </c>
      <c r="G13" s="142"/>
    </row>
    <row r="14" spans="1:7" s="19" customFormat="1">
      <c r="A14" s="142">
        <v>12</v>
      </c>
      <c r="B14" s="230" t="s">
        <v>352</v>
      </c>
      <c r="C14" s="143"/>
      <c r="D14" s="30"/>
      <c r="E14" s="204">
        <v>40000</v>
      </c>
      <c r="F14" s="142" t="s">
        <v>579</v>
      </c>
      <c r="G14" s="142"/>
    </row>
    <row r="15" spans="1:7" s="19" customFormat="1">
      <c r="A15" s="142">
        <v>13</v>
      </c>
      <c r="B15" s="230" t="s">
        <v>259</v>
      </c>
      <c r="C15" s="143"/>
      <c r="D15" s="30"/>
      <c r="E15" s="204">
        <v>30000</v>
      </c>
      <c r="F15" s="142" t="s">
        <v>579</v>
      </c>
      <c r="G15" s="142"/>
    </row>
    <row r="16" spans="1:7" s="19" customFormat="1">
      <c r="A16" s="142">
        <v>14</v>
      </c>
      <c r="B16" s="230" t="s">
        <v>259</v>
      </c>
      <c r="C16" s="143"/>
      <c r="D16" s="30"/>
      <c r="E16" s="204">
        <v>270000</v>
      </c>
      <c r="F16" s="142" t="s">
        <v>579</v>
      </c>
      <c r="G16" s="142" t="s">
        <v>3679</v>
      </c>
    </row>
    <row r="17" spans="1:7" s="19" customFormat="1">
      <c r="A17" s="142">
        <v>15</v>
      </c>
      <c r="B17" s="230" t="s">
        <v>353</v>
      </c>
      <c r="C17" s="143"/>
      <c r="D17" s="30"/>
      <c r="E17" s="204">
        <v>47000</v>
      </c>
      <c r="F17" s="142" t="s">
        <v>579</v>
      </c>
      <c r="G17" s="142"/>
    </row>
    <row r="18" spans="1:7" s="19" customFormat="1">
      <c r="A18" s="142">
        <v>16</v>
      </c>
      <c r="B18" s="230" t="s">
        <v>354</v>
      </c>
      <c r="C18" s="143"/>
      <c r="D18" s="30"/>
      <c r="E18" s="204">
        <v>50000</v>
      </c>
      <c r="F18" s="142" t="s">
        <v>579</v>
      </c>
      <c r="G18" s="142"/>
    </row>
    <row r="19" spans="1:7" s="19" customFormat="1">
      <c r="A19" s="142">
        <v>17</v>
      </c>
      <c r="B19" s="230" t="s">
        <v>355</v>
      </c>
      <c r="C19" s="143"/>
      <c r="D19" s="30"/>
      <c r="E19" s="204">
        <v>51000</v>
      </c>
      <c r="F19" s="142" t="s">
        <v>579</v>
      </c>
      <c r="G19" s="142"/>
    </row>
    <row r="20" spans="1:7" s="19" customFormat="1">
      <c r="A20" s="142">
        <v>18</v>
      </c>
      <c r="B20" s="230" t="s">
        <v>355</v>
      </c>
      <c r="C20" s="143"/>
      <c r="D20" s="30"/>
      <c r="E20" s="204">
        <v>400000</v>
      </c>
      <c r="F20" s="142" t="s">
        <v>579</v>
      </c>
      <c r="G20" s="142" t="s">
        <v>3679</v>
      </c>
    </row>
    <row r="21" spans="1:7" s="19" customFormat="1">
      <c r="A21" s="142">
        <v>19</v>
      </c>
      <c r="B21" s="230" t="s">
        <v>355</v>
      </c>
      <c r="C21" s="143"/>
      <c r="D21" s="30"/>
      <c r="E21" s="204">
        <v>16000</v>
      </c>
      <c r="F21" s="142" t="s">
        <v>579</v>
      </c>
      <c r="G21" s="142"/>
    </row>
    <row r="22" spans="1:7" s="19" customFormat="1">
      <c r="A22" s="142">
        <v>20</v>
      </c>
      <c r="B22" s="230" t="s">
        <v>261</v>
      </c>
      <c r="C22" s="143"/>
      <c r="D22" s="30"/>
      <c r="E22" s="204">
        <v>200000</v>
      </c>
      <c r="F22" s="142" t="s">
        <v>579</v>
      </c>
      <c r="G22" s="142" t="s">
        <v>3679</v>
      </c>
    </row>
    <row r="23" spans="1:7" s="19" customFormat="1">
      <c r="A23" s="142">
        <v>21</v>
      </c>
      <c r="B23" s="230" t="s">
        <v>356</v>
      </c>
      <c r="C23" s="143"/>
      <c r="D23" s="30"/>
      <c r="E23" s="204">
        <v>16000</v>
      </c>
      <c r="F23" s="142" t="s">
        <v>579</v>
      </c>
      <c r="G23" s="142"/>
    </row>
    <row r="24" spans="1:7" s="19" customFormat="1">
      <c r="A24" s="142">
        <v>22</v>
      </c>
      <c r="B24" s="230" t="s">
        <v>356</v>
      </c>
      <c r="C24" s="143"/>
      <c r="D24" s="30"/>
      <c r="E24" s="204">
        <v>10000</v>
      </c>
      <c r="F24" s="142" t="s">
        <v>579</v>
      </c>
      <c r="G24" s="142"/>
    </row>
    <row r="25" spans="1:7" s="19" customFormat="1">
      <c r="A25" s="142">
        <v>23</v>
      </c>
      <c r="B25" s="230" t="s">
        <v>357</v>
      </c>
      <c r="C25" s="143"/>
      <c r="D25" s="30"/>
      <c r="E25" s="204">
        <v>6000</v>
      </c>
      <c r="F25" s="142" t="s">
        <v>579</v>
      </c>
      <c r="G25" s="142"/>
    </row>
    <row r="26" spans="1:7" s="19" customFormat="1">
      <c r="A26" s="142">
        <v>24</v>
      </c>
      <c r="B26" s="230" t="s">
        <v>357</v>
      </c>
      <c r="C26" s="143"/>
      <c r="D26" s="30"/>
      <c r="E26" s="204">
        <v>46000</v>
      </c>
      <c r="F26" s="142" t="s">
        <v>579</v>
      </c>
      <c r="G26" s="142"/>
    </row>
    <row r="27" spans="1:7" s="19" customFormat="1">
      <c r="A27" s="142">
        <v>25</v>
      </c>
      <c r="B27" s="230" t="s">
        <v>263</v>
      </c>
      <c r="C27" s="143"/>
      <c r="D27" s="30"/>
      <c r="E27" s="204">
        <v>47000</v>
      </c>
      <c r="F27" s="142" t="s">
        <v>579</v>
      </c>
      <c r="G27" s="142"/>
    </row>
    <row r="28" spans="1:7" s="19" customFormat="1">
      <c r="A28" s="142">
        <v>26</v>
      </c>
      <c r="B28" s="230" t="s">
        <v>263</v>
      </c>
      <c r="C28" s="143"/>
      <c r="D28" s="30"/>
      <c r="E28" s="204">
        <v>8000</v>
      </c>
      <c r="F28" s="142" t="s">
        <v>580</v>
      </c>
      <c r="G28" s="142"/>
    </row>
    <row r="29" spans="1:7" s="19" customFormat="1">
      <c r="A29" s="142">
        <v>27</v>
      </c>
      <c r="B29" s="230" t="s">
        <v>358</v>
      </c>
      <c r="C29" s="143"/>
      <c r="D29" s="30"/>
      <c r="E29" s="204">
        <v>15000</v>
      </c>
      <c r="F29" s="142" t="s">
        <v>580</v>
      </c>
      <c r="G29" s="142"/>
    </row>
    <row r="30" spans="1:7" s="19" customFormat="1">
      <c r="A30" s="142">
        <v>28</v>
      </c>
      <c r="B30" s="230" t="s">
        <v>358</v>
      </c>
      <c r="C30" s="143"/>
      <c r="D30" s="30"/>
      <c r="E30" s="204">
        <v>50000</v>
      </c>
      <c r="F30" s="142" t="s">
        <v>580</v>
      </c>
      <c r="G30" s="142"/>
    </row>
    <row r="31" spans="1:7" s="19" customFormat="1">
      <c r="A31" s="142">
        <v>29</v>
      </c>
      <c r="B31" s="230" t="s">
        <v>240</v>
      </c>
      <c r="C31" s="143"/>
      <c r="D31" s="30"/>
      <c r="E31" s="204">
        <v>100000</v>
      </c>
      <c r="F31" s="142" t="s">
        <v>580</v>
      </c>
      <c r="G31" s="142"/>
    </row>
    <row r="32" spans="1:7" s="19" customFormat="1">
      <c r="A32" s="142">
        <v>30</v>
      </c>
      <c r="B32" s="230" t="s">
        <v>359</v>
      </c>
      <c r="C32" s="143"/>
      <c r="D32" s="30"/>
      <c r="E32" s="204">
        <v>51000</v>
      </c>
      <c r="F32" s="142" t="s">
        <v>580</v>
      </c>
      <c r="G32" s="142"/>
    </row>
    <row r="33" spans="1:7" s="19" customFormat="1">
      <c r="A33" s="142">
        <v>31</v>
      </c>
      <c r="B33" s="230" t="s">
        <v>360</v>
      </c>
      <c r="C33" s="143"/>
      <c r="D33" s="30"/>
      <c r="E33" s="204">
        <v>15000</v>
      </c>
      <c r="F33" s="142" t="s">
        <v>580</v>
      </c>
      <c r="G33" s="142"/>
    </row>
    <row r="34" spans="1:7" s="19" customFormat="1">
      <c r="A34" s="142">
        <v>32</v>
      </c>
      <c r="B34" s="230" t="s">
        <v>360</v>
      </c>
      <c r="C34" s="143"/>
      <c r="D34" s="30"/>
      <c r="E34" s="204">
        <v>12000</v>
      </c>
      <c r="F34" s="142" t="s">
        <v>580</v>
      </c>
      <c r="G34" s="142"/>
    </row>
    <row r="35" spans="1:7" s="19" customFormat="1">
      <c r="A35" s="142">
        <v>33</v>
      </c>
      <c r="B35" s="230" t="s">
        <v>361</v>
      </c>
      <c r="C35" s="143"/>
      <c r="D35" s="30"/>
      <c r="E35" s="204">
        <v>16000</v>
      </c>
      <c r="F35" s="142" t="s">
        <v>580</v>
      </c>
      <c r="G35" s="142"/>
    </row>
    <row r="36" spans="1:7" s="19" customFormat="1">
      <c r="A36" s="142">
        <v>34</v>
      </c>
      <c r="B36" s="230" t="s">
        <v>362</v>
      </c>
      <c r="C36" s="143"/>
      <c r="D36" s="30"/>
      <c r="E36" s="204">
        <v>24000</v>
      </c>
      <c r="F36" s="142" t="s">
        <v>580</v>
      </c>
      <c r="G36" s="142"/>
    </row>
    <row r="37" spans="1:7" s="19" customFormat="1">
      <c r="A37" s="142">
        <v>35</v>
      </c>
      <c r="B37" s="230" t="s">
        <v>264</v>
      </c>
      <c r="C37" s="143"/>
      <c r="D37" s="30"/>
      <c r="E37" s="204">
        <v>46000</v>
      </c>
      <c r="F37" s="142" t="s">
        <v>580</v>
      </c>
      <c r="G37" s="142"/>
    </row>
    <row r="38" spans="1:7" s="19" customFormat="1">
      <c r="A38" s="142">
        <v>36</v>
      </c>
      <c r="B38" s="230" t="s">
        <v>264</v>
      </c>
      <c r="C38" s="143"/>
      <c r="D38" s="30"/>
      <c r="E38" s="204">
        <v>220000</v>
      </c>
      <c r="F38" s="142" t="s">
        <v>580</v>
      </c>
      <c r="G38" s="142" t="s">
        <v>2198</v>
      </c>
    </row>
    <row r="39" spans="1:7" s="19" customFormat="1">
      <c r="A39" s="142">
        <v>37</v>
      </c>
      <c r="B39" s="230" t="s">
        <v>264</v>
      </c>
      <c r="C39" s="143"/>
      <c r="D39" s="30"/>
      <c r="E39" s="204">
        <v>12000</v>
      </c>
      <c r="F39" s="142" t="s">
        <v>580</v>
      </c>
      <c r="G39" s="142"/>
    </row>
    <row r="40" spans="1:7" s="19" customFormat="1">
      <c r="A40" s="142">
        <v>38</v>
      </c>
      <c r="B40" s="230" t="s">
        <v>264</v>
      </c>
      <c r="C40" s="143"/>
      <c r="D40" s="30"/>
      <c r="E40" s="204">
        <v>92000</v>
      </c>
      <c r="F40" s="142" t="s">
        <v>580</v>
      </c>
      <c r="G40" s="142"/>
    </row>
    <row r="41" spans="1:7" s="19" customFormat="1">
      <c r="A41" s="142">
        <v>39</v>
      </c>
      <c r="B41" s="230" t="s">
        <v>363</v>
      </c>
      <c r="C41" s="143"/>
      <c r="D41" s="30"/>
      <c r="E41" s="204">
        <v>4000</v>
      </c>
      <c r="F41" s="142" t="s">
        <v>580</v>
      </c>
      <c r="G41" s="142"/>
    </row>
    <row r="42" spans="1:7" s="19" customFormat="1">
      <c r="A42" s="142">
        <v>40</v>
      </c>
      <c r="B42" s="230" t="s">
        <v>364</v>
      </c>
      <c r="C42" s="143"/>
      <c r="D42" s="30"/>
      <c r="E42" s="204">
        <v>51000</v>
      </c>
      <c r="F42" s="142" t="s">
        <v>580</v>
      </c>
      <c r="G42" s="142"/>
    </row>
    <row r="43" spans="1:7" s="19" customFormat="1">
      <c r="A43" s="142">
        <v>41</v>
      </c>
      <c r="B43" s="230" t="s">
        <v>364</v>
      </c>
      <c r="C43" s="143"/>
      <c r="D43" s="30"/>
      <c r="E43" s="204">
        <v>150000</v>
      </c>
      <c r="F43" s="142" t="s">
        <v>580</v>
      </c>
      <c r="G43" s="142"/>
    </row>
    <row r="44" spans="1:7" s="19" customFormat="1">
      <c r="A44" s="142">
        <v>42</v>
      </c>
      <c r="B44" s="230" t="s">
        <v>365</v>
      </c>
      <c r="C44" s="143"/>
      <c r="D44" s="30"/>
      <c r="E44" s="204">
        <v>72000</v>
      </c>
      <c r="F44" s="142" t="s">
        <v>581</v>
      </c>
      <c r="G44" s="142"/>
    </row>
    <row r="45" spans="1:7" s="19" customFormat="1">
      <c r="A45" s="142">
        <v>43</v>
      </c>
      <c r="B45" s="230" t="s">
        <v>365</v>
      </c>
      <c r="C45" s="143"/>
      <c r="D45" s="30"/>
      <c r="E45" s="204">
        <v>50000</v>
      </c>
      <c r="F45" s="142" t="s">
        <v>581</v>
      </c>
      <c r="G45" s="142"/>
    </row>
    <row r="46" spans="1:7" s="19" customFormat="1">
      <c r="A46" s="142">
        <v>44</v>
      </c>
      <c r="B46" s="230" t="s">
        <v>366</v>
      </c>
      <c r="C46" s="143"/>
      <c r="D46" s="30"/>
      <c r="E46" s="204">
        <v>70000</v>
      </c>
      <c r="F46" s="142" t="s">
        <v>581</v>
      </c>
      <c r="G46" s="142"/>
    </row>
    <row r="47" spans="1:7" s="19" customFormat="1">
      <c r="A47" s="142">
        <v>45</v>
      </c>
      <c r="B47" s="230" t="s">
        <v>366</v>
      </c>
      <c r="C47" s="143"/>
      <c r="D47" s="30"/>
      <c r="E47" s="204">
        <v>40000</v>
      </c>
      <c r="F47" s="142" t="s">
        <v>581</v>
      </c>
      <c r="G47" s="142"/>
    </row>
    <row r="48" spans="1:7" s="19" customFormat="1">
      <c r="A48" s="142">
        <v>46</v>
      </c>
      <c r="B48" s="230" t="s">
        <v>367</v>
      </c>
      <c r="C48" s="143"/>
      <c r="D48" s="30"/>
      <c r="E48" s="204">
        <v>47000</v>
      </c>
      <c r="F48" s="142" t="s">
        <v>581</v>
      </c>
      <c r="G48" s="142"/>
    </row>
    <row r="49" spans="1:7" s="19" customFormat="1">
      <c r="A49" s="142">
        <v>47</v>
      </c>
      <c r="B49" s="230" t="s">
        <v>367</v>
      </c>
      <c r="C49" s="143"/>
      <c r="D49" s="30"/>
      <c r="E49" s="204">
        <v>6000</v>
      </c>
      <c r="F49" s="142" t="s">
        <v>581</v>
      </c>
      <c r="G49" s="142"/>
    </row>
    <row r="50" spans="1:7" s="19" customFormat="1">
      <c r="A50" s="142">
        <v>48</v>
      </c>
      <c r="B50" s="230" t="s">
        <v>368</v>
      </c>
      <c r="C50" s="143"/>
      <c r="D50" s="30"/>
      <c r="E50" s="204">
        <v>15000</v>
      </c>
      <c r="F50" s="142" t="s">
        <v>581</v>
      </c>
      <c r="G50" s="142"/>
    </row>
    <row r="51" spans="1:7" s="19" customFormat="1">
      <c r="A51" s="142">
        <v>49</v>
      </c>
      <c r="B51" s="230" t="s">
        <v>369</v>
      </c>
      <c r="C51" s="143"/>
      <c r="D51" s="30"/>
      <c r="E51" s="204">
        <v>24000</v>
      </c>
      <c r="F51" s="142" t="s">
        <v>581</v>
      </c>
      <c r="G51" s="142"/>
    </row>
    <row r="52" spans="1:7" s="19" customFormat="1">
      <c r="A52" s="142">
        <v>50</v>
      </c>
      <c r="B52" s="230" t="s">
        <v>370</v>
      </c>
      <c r="C52" s="143"/>
      <c r="D52" s="30"/>
      <c r="E52" s="204">
        <v>107000</v>
      </c>
      <c r="F52" s="142" t="s">
        <v>581</v>
      </c>
      <c r="G52" s="142"/>
    </row>
    <row r="53" spans="1:7" s="19" customFormat="1">
      <c r="A53" s="142">
        <v>51</v>
      </c>
      <c r="B53" s="230" t="s">
        <v>371</v>
      </c>
      <c r="C53" s="143"/>
      <c r="D53" s="30"/>
      <c r="E53" s="204">
        <v>65000</v>
      </c>
      <c r="F53" s="142" t="s">
        <v>581</v>
      </c>
      <c r="G53" s="142"/>
    </row>
    <row r="54" spans="1:7" s="19" customFormat="1">
      <c r="A54" s="142">
        <v>52</v>
      </c>
      <c r="B54" s="230" t="s">
        <v>371</v>
      </c>
      <c r="C54" s="143"/>
      <c r="D54" s="30"/>
      <c r="E54" s="204">
        <v>4000</v>
      </c>
      <c r="F54" s="142" t="s">
        <v>581</v>
      </c>
      <c r="G54" s="142"/>
    </row>
    <row r="55" spans="1:7" s="19" customFormat="1">
      <c r="A55" s="142">
        <v>53</v>
      </c>
      <c r="B55" s="230" t="s">
        <v>267</v>
      </c>
      <c r="C55" s="143"/>
      <c r="D55" s="30"/>
      <c r="E55" s="204">
        <v>200000</v>
      </c>
      <c r="F55" s="142" t="s">
        <v>581</v>
      </c>
      <c r="G55" s="142" t="s">
        <v>2198</v>
      </c>
    </row>
    <row r="56" spans="1:7" s="19" customFormat="1">
      <c r="A56" s="142">
        <v>54</v>
      </c>
      <c r="B56" s="230" t="s">
        <v>267</v>
      </c>
      <c r="C56" s="143"/>
      <c r="D56" s="30"/>
      <c r="E56" s="204">
        <v>10000</v>
      </c>
      <c r="F56" s="142" t="s">
        <v>581</v>
      </c>
      <c r="G56" s="142"/>
    </row>
    <row r="57" spans="1:7" s="19" customFormat="1">
      <c r="A57" s="142">
        <v>55</v>
      </c>
      <c r="B57" s="230" t="s">
        <v>372</v>
      </c>
      <c r="C57" s="143"/>
      <c r="D57" s="30"/>
      <c r="E57" s="204">
        <v>6000</v>
      </c>
      <c r="F57" s="142" t="s">
        <v>581</v>
      </c>
      <c r="G57" s="142"/>
    </row>
    <row r="58" spans="1:7" s="19" customFormat="1">
      <c r="A58" s="142">
        <v>56</v>
      </c>
      <c r="B58" s="230" t="s">
        <v>373</v>
      </c>
      <c r="C58" s="143"/>
      <c r="D58" s="30"/>
      <c r="E58" s="204">
        <v>70000</v>
      </c>
      <c r="F58" s="142" t="s">
        <v>581</v>
      </c>
      <c r="G58" s="142"/>
    </row>
    <row r="59" spans="1:7" s="19" customFormat="1">
      <c r="A59" s="142">
        <v>57</v>
      </c>
      <c r="B59" s="230" t="s">
        <v>241</v>
      </c>
      <c r="C59" s="143"/>
      <c r="D59" s="30"/>
      <c r="E59" s="204">
        <v>53000</v>
      </c>
      <c r="F59" s="142" t="s">
        <v>581</v>
      </c>
      <c r="G59" s="142"/>
    </row>
    <row r="60" spans="1:7" s="19" customFormat="1">
      <c r="A60" s="142">
        <v>58</v>
      </c>
      <c r="B60" s="230" t="s">
        <v>241</v>
      </c>
      <c r="C60" s="143"/>
      <c r="D60" s="30"/>
      <c r="E60" s="204">
        <v>15000</v>
      </c>
      <c r="F60" s="142" t="s">
        <v>582</v>
      </c>
      <c r="G60" s="142"/>
    </row>
    <row r="61" spans="1:7" s="19" customFormat="1">
      <c r="A61" s="142">
        <v>59</v>
      </c>
      <c r="B61" s="230" t="s">
        <v>374</v>
      </c>
      <c r="C61" s="143"/>
      <c r="D61" s="30"/>
      <c r="E61" s="204">
        <v>44000</v>
      </c>
      <c r="F61" s="142" t="s">
        <v>582</v>
      </c>
      <c r="G61" s="142"/>
    </row>
    <row r="62" spans="1:7" s="19" customFormat="1">
      <c r="A62" s="142">
        <v>60</v>
      </c>
      <c r="B62" s="230" t="s">
        <v>375</v>
      </c>
      <c r="C62" s="143"/>
      <c r="D62" s="30"/>
      <c r="E62" s="204">
        <v>63000</v>
      </c>
      <c r="F62" s="142" t="s">
        <v>582</v>
      </c>
      <c r="G62" s="142"/>
    </row>
    <row r="63" spans="1:7" s="19" customFormat="1">
      <c r="A63" s="142">
        <v>61</v>
      </c>
      <c r="B63" s="230" t="s">
        <v>375</v>
      </c>
      <c r="C63" s="143"/>
      <c r="D63" s="30"/>
      <c r="E63" s="204">
        <v>35000</v>
      </c>
      <c r="F63" s="142" t="s">
        <v>582</v>
      </c>
      <c r="G63" s="142"/>
    </row>
    <row r="64" spans="1:7" s="19" customFormat="1">
      <c r="A64" s="142">
        <v>62</v>
      </c>
      <c r="B64" s="230" t="s">
        <v>376</v>
      </c>
      <c r="C64" s="143"/>
      <c r="D64" s="30"/>
      <c r="E64" s="204">
        <v>21000</v>
      </c>
      <c r="F64" s="142" t="s">
        <v>582</v>
      </c>
      <c r="G64" s="142"/>
    </row>
    <row r="65" spans="1:7" s="19" customFormat="1">
      <c r="A65" s="142">
        <v>63</v>
      </c>
      <c r="B65" s="230" t="s">
        <v>269</v>
      </c>
      <c r="C65" s="143"/>
      <c r="D65" s="30"/>
      <c r="E65" s="204">
        <v>35000</v>
      </c>
      <c r="F65" s="142" t="s">
        <v>582</v>
      </c>
      <c r="G65" s="142"/>
    </row>
    <row r="66" spans="1:7" s="19" customFormat="1">
      <c r="A66" s="142">
        <v>64</v>
      </c>
      <c r="B66" s="230" t="s">
        <v>377</v>
      </c>
      <c r="C66" s="143"/>
      <c r="D66" s="30"/>
      <c r="E66" s="204">
        <v>70000</v>
      </c>
      <c r="F66" s="142" t="s">
        <v>582</v>
      </c>
      <c r="G66" s="142"/>
    </row>
    <row r="67" spans="1:7" s="19" customFormat="1">
      <c r="A67" s="142">
        <v>65</v>
      </c>
      <c r="B67" s="230" t="s">
        <v>378</v>
      </c>
      <c r="C67" s="143"/>
      <c r="D67" s="30"/>
      <c r="E67" s="204">
        <v>77000</v>
      </c>
      <c r="F67" s="142" t="s">
        <v>582</v>
      </c>
      <c r="G67" s="142"/>
    </row>
    <row r="68" spans="1:7" s="19" customFormat="1">
      <c r="A68" s="142">
        <v>66</v>
      </c>
      <c r="B68" s="230" t="s">
        <v>379</v>
      </c>
      <c r="C68" s="143"/>
      <c r="D68" s="30"/>
      <c r="E68" s="204">
        <v>24000</v>
      </c>
      <c r="F68" s="142" t="s">
        <v>582</v>
      </c>
      <c r="G68" s="142"/>
    </row>
    <row r="69" spans="1:7" s="19" customFormat="1">
      <c r="A69" s="142">
        <v>67</v>
      </c>
      <c r="B69" s="230" t="s">
        <v>271</v>
      </c>
      <c r="C69" s="143"/>
      <c r="D69" s="30"/>
      <c r="E69" s="204">
        <v>35000</v>
      </c>
      <c r="F69" s="142" t="s">
        <v>582</v>
      </c>
      <c r="G69" s="142"/>
    </row>
    <row r="70" spans="1:7" s="19" customFormat="1">
      <c r="A70" s="142">
        <v>68</v>
      </c>
      <c r="B70" s="230" t="s">
        <v>271</v>
      </c>
      <c r="C70" s="143"/>
      <c r="D70" s="30"/>
      <c r="E70" s="204">
        <v>40000</v>
      </c>
      <c r="F70" s="142" t="s">
        <v>582</v>
      </c>
      <c r="G70" s="142"/>
    </row>
    <row r="71" spans="1:7" s="19" customFormat="1">
      <c r="A71" s="142">
        <v>69</v>
      </c>
      <c r="B71" s="230" t="s">
        <v>271</v>
      </c>
      <c r="C71" s="143"/>
      <c r="D71" s="30"/>
      <c r="E71" s="204">
        <v>175000</v>
      </c>
      <c r="F71" s="142" t="s">
        <v>582</v>
      </c>
      <c r="G71" s="142"/>
    </row>
    <row r="72" spans="1:7" s="19" customFormat="1">
      <c r="A72" s="142">
        <v>70</v>
      </c>
      <c r="B72" s="230" t="s">
        <v>272</v>
      </c>
      <c r="C72" s="143"/>
      <c r="D72" s="30"/>
      <c r="E72" s="204">
        <v>45000</v>
      </c>
      <c r="F72" s="142" t="s">
        <v>582</v>
      </c>
      <c r="G72" s="142"/>
    </row>
    <row r="73" spans="1:7" s="19" customFormat="1">
      <c r="A73" s="142">
        <v>71</v>
      </c>
      <c r="B73" s="230" t="s">
        <v>272</v>
      </c>
      <c r="C73" s="143"/>
      <c r="D73" s="30"/>
      <c r="E73" s="204">
        <v>28000</v>
      </c>
      <c r="F73" s="142" t="s">
        <v>582</v>
      </c>
      <c r="G73" s="142"/>
    </row>
    <row r="74" spans="1:7" s="19" customFormat="1">
      <c r="A74" s="142">
        <v>72</v>
      </c>
      <c r="B74" s="230" t="s">
        <v>272</v>
      </c>
      <c r="C74" s="143"/>
      <c r="D74" s="30"/>
      <c r="E74" s="204">
        <v>28000</v>
      </c>
      <c r="F74" s="142" t="s">
        <v>582</v>
      </c>
      <c r="G74" s="142"/>
    </row>
    <row r="75" spans="1:7" s="19" customFormat="1">
      <c r="A75" s="142">
        <v>73</v>
      </c>
      <c r="B75" s="230" t="s">
        <v>380</v>
      </c>
      <c r="C75" s="143"/>
      <c r="D75" s="30"/>
      <c r="E75" s="204">
        <v>72000</v>
      </c>
      <c r="F75" s="142" t="s">
        <v>582</v>
      </c>
      <c r="G75" s="142"/>
    </row>
    <row r="76" spans="1:7" s="19" customFormat="1">
      <c r="A76" s="142">
        <v>74</v>
      </c>
      <c r="B76" s="230" t="s">
        <v>381</v>
      </c>
      <c r="C76" s="143"/>
      <c r="D76" s="30"/>
      <c r="E76" s="204">
        <v>90000</v>
      </c>
      <c r="F76" s="142" t="s">
        <v>582</v>
      </c>
      <c r="G76" s="142"/>
    </row>
    <row r="77" spans="1:7" s="19" customFormat="1">
      <c r="A77" s="142">
        <v>75</v>
      </c>
      <c r="B77" s="230" t="s">
        <v>382</v>
      </c>
      <c r="C77" s="143"/>
      <c r="D77" s="30"/>
      <c r="E77" s="204">
        <v>62000</v>
      </c>
      <c r="F77" s="142" t="s">
        <v>583</v>
      </c>
      <c r="G77" s="142"/>
    </row>
    <row r="78" spans="1:7" s="19" customFormat="1">
      <c r="A78" s="142">
        <v>76</v>
      </c>
      <c r="B78" s="230" t="s">
        <v>382</v>
      </c>
      <c r="C78" s="143"/>
      <c r="D78" s="30"/>
      <c r="E78" s="204">
        <v>50000</v>
      </c>
      <c r="F78" s="142" t="s">
        <v>583</v>
      </c>
      <c r="G78" s="142"/>
    </row>
    <row r="79" spans="1:7" s="19" customFormat="1">
      <c r="A79" s="142">
        <v>77</v>
      </c>
      <c r="B79" s="230" t="s">
        <v>382</v>
      </c>
      <c r="C79" s="143"/>
      <c r="D79" s="30"/>
      <c r="E79" s="204">
        <v>8000</v>
      </c>
      <c r="F79" s="142" t="s">
        <v>583</v>
      </c>
      <c r="G79" s="142"/>
    </row>
    <row r="80" spans="1:7" s="19" customFormat="1">
      <c r="A80" s="142">
        <v>78</v>
      </c>
      <c r="B80" s="230" t="s">
        <v>382</v>
      </c>
      <c r="C80" s="143"/>
      <c r="D80" s="30"/>
      <c r="E80" s="204">
        <v>150000</v>
      </c>
      <c r="F80" s="142" t="s">
        <v>583</v>
      </c>
      <c r="G80" s="142"/>
    </row>
    <row r="81" spans="1:7" s="19" customFormat="1">
      <c r="A81" s="142">
        <v>79</v>
      </c>
      <c r="B81" s="230" t="s">
        <v>275</v>
      </c>
      <c r="C81" s="143"/>
      <c r="D81" s="30"/>
      <c r="E81" s="204">
        <v>6000</v>
      </c>
      <c r="F81" s="142" t="s">
        <v>583</v>
      </c>
      <c r="G81" s="142"/>
    </row>
    <row r="82" spans="1:7" s="19" customFormat="1">
      <c r="A82" s="142">
        <v>80</v>
      </c>
      <c r="B82" s="230" t="s">
        <v>275</v>
      </c>
      <c r="C82" s="143"/>
      <c r="D82" s="30"/>
      <c r="E82" s="204">
        <v>3000</v>
      </c>
      <c r="F82" s="142" t="s">
        <v>583</v>
      </c>
      <c r="G82" s="142"/>
    </row>
    <row r="83" spans="1:7" s="19" customFormat="1">
      <c r="A83" s="142">
        <v>81</v>
      </c>
      <c r="B83" s="230" t="s">
        <v>275</v>
      </c>
      <c r="C83" s="143"/>
      <c r="D83" s="30"/>
      <c r="E83" s="204">
        <v>24000</v>
      </c>
      <c r="F83" s="142" t="s">
        <v>583</v>
      </c>
      <c r="G83" s="142"/>
    </row>
    <row r="84" spans="1:7" s="19" customFormat="1">
      <c r="A84" s="142">
        <v>82</v>
      </c>
      <c r="B84" s="230" t="s">
        <v>276</v>
      </c>
      <c r="C84" s="143"/>
      <c r="D84" s="30"/>
      <c r="E84" s="204">
        <v>134000</v>
      </c>
      <c r="F84" s="142" t="s">
        <v>583</v>
      </c>
      <c r="G84" s="142"/>
    </row>
    <row r="85" spans="1:7" s="19" customFormat="1">
      <c r="A85" s="142">
        <v>83</v>
      </c>
      <c r="B85" s="230" t="s">
        <v>383</v>
      </c>
      <c r="C85" s="143"/>
      <c r="D85" s="30"/>
      <c r="E85" s="204">
        <v>30000</v>
      </c>
      <c r="F85" s="142" t="s">
        <v>583</v>
      </c>
      <c r="G85" s="142"/>
    </row>
    <row r="86" spans="1:7" s="19" customFormat="1">
      <c r="A86" s="142">
        <v>84</v>
      </c>
      <c r="B86" s="230" t="s">
        <v>384</v>
      </c>
      <c r="C86" s="143"/>
      <c r="D86" s="30"/>
      <c r="E86" s="204">
        <v>25000</v>
      </c>
      <c r="F86" s="142" t="s">
        <v>583</v>
      </c>
      <c r="G86" s="142"/>
    </row>
    <row r="87" spans="1:7" s="19" customFormat="1">
      <c r="A87" s="142">
        <v>85</v>
      </c>
      <c r="B87" s="230" t="s">
        <v>385</v>
      </c>
      <c r="C87" s="143"/>
      <c r="D87" s="30"/>
      <c r="E87" s="204">
        <v>72000</v>
      </c>
      <c r="F87" s="142" t="s">
        <v>583</v>
      </c>
      <c r="G87" s="142"/>
    </row>
    <row r="88" spans="1:7" s="19" customFormat="1">
      <c r="A88" s="142">
        <v>86</v>
      </c>
      <c r="B88" s="230" t="s">
        <v>386</v>
      </c>
      <c r="C88" s="143"/>
      <c r="D88" s="30"/>
      <c r="E88" s="204">
        <v>62000</v>
      </c>
      <c r="F88" s="142" t="s">
        <v>583</v>
      </c>
      <c r="G88" s="142"/>
    </row>
    <row r="89" spans="1:7" s="19" customFormat="1">
      <c r="A89" s="142">
        <v>87</v>
      </c>
      <c r="B89" s="230" t="s">
        <v>277</v>
      </c>
      <c r="C89" s="143"/>
      <c r="D89" s="30"/>
      <c r="E89" s="204">
        <v>20000</v>
      </c>
      <c r="F89" s="142" t="s">
        <v>583</v>
      </c>
      <c r="G89" s="142"/>
    </row>
    <row r="90" spans="1:7" s="19" customFormat="1">
      <c r="A90" s="142">
        <v>88</v>
      </c>
      <c r="B90" s="230" t="s">
        <v>387</v>
      </c>
      <c r="C90" s="143"/>
      <c r="D90" s="30"/>
      <c r="E90" s="204">
        <v>46000</v>
      </c>
      <c r="F90" s="142" t="s">
        <v>583</v>
      </c>
      <c r="G90" s="142"/>
    </row>
    <row r="91" spans="1:7" s="19" customFormat="1">
      <c r="A91" s="142">
        <v>89</v>
      </c>
      <c r="B91" s="230" t="s">
        <v>388</v>
      </c>
      <c r="C91" s="143"/>
      <c r="D91" s="30"/>
      <c r="E91" s="204">
        <v>6000</v>
      </c>
      <c r="F91" s="142" t="s">
        <v>583</v>
      </c>
      <c r="G91" s="142"/>
    </row>
    <row r="92" spans="1:7" s="19" customFormat="1">
      <c r="A92" s="142">
        <v>90</v>
      </c>
      <c r="B92" s="230" t="s">
        <v>389</v>
      </c>
      <c r="C92" s="143"/>
      <c r="D92" s="30"/>
      <c r="E92" s="204">
        <v>41000</v>
      </c>
      <c r="F92" s="142" t="s">
        <v>583</v>
      </c>
      <c r="G92" s="142"/>
    </row>
    <row r="93" spans="1:7" s="19" customFormat="1">
      <c r="A93" s="142">
        <v>91</v>
      </c>
      <c r="B93" s="230" t="s">
        <v>389</v>
      </c>
      <c r="C93" s="143"/>
      <c r="D93" s="30"/>
      <c r="E93" s="204">
        <v>4000</v>
      </c>
      <c r="F93" s="142" t="s">
        <v>583</v>
      </c>
      <c r="G93" s="142"/>
    </row>
    <row r="94" spans="1:7" s="19" customFormat="1">
      <c r="A94" s="142">
        <v>92</v>
      </c>
      <c r="B94" s="230" t="s">
        <v>389</v>
      </c>
      <c r="C94" s="143"/>
      <c r="D94" s="30"/>
      <c r="E94" s="204">
        <v>49000</v>
      </c>
      <c r="F94" s="142" t="s">
        <v>583</v>
      </c>
      <c r="G94" s="142"/>
    </row>
    <row r="95" spans="1:7" s="19" customFormat="1">
      <c r="A95" s="142">
        <v>93</v>
      </c>
      <c r="B95" s="230" t="s">
        <v>278</v>
      </c>
      <c r="C95" s="143"/>
      <c r="D95" s="30"/>
      <c r="E95" s="204">
        <v>20000</v>
      </c>
      <c r="F95" s="142" t="s">
        <v>584</v>
      </c>
      <c r="G95" s="142"/>
    </row>
    <row r="96" spans="1:7" s="19" customFormat="1">
      <c r="A96" s="142">
        <v>94</v>
      </c>
      <c r="B96" s="230" t="s">
        <v>279</v>
      </c>
      <c r="C96" s="143"/>
      <c r="D96" s="30"/>
      <c r="E96" s="204">
        <v>30000</v>
      </c>
      <c r="F96" s="142" t="s">
        <v>584</v>
      </c>
      <c r="G96" s="142"/>
    </row>
    <row r="97" spans="1:7" s="19" customFormat="1">
      <c r="A97" s="142">
        <v>95</v>
      </c>
      <c r="B97" s="230" t="s">
        <v>390</v>
      </c>
      <c r="C97" s="143"/>
      <c r="D97" s="30"/>
      <c r="E97" s="204">
        <v>30000</v>
      </c>
      <c r="F97" s="142" t="s">
        <v>584</v>
      </c>
      <c r="G97" s="142"/>
    </row>
    <row r="98" spans="1:7" s="19" customFormat="1">
      <c r="A98" s="142">
        <v>96</v>
      </c>
      <c r="B98" s="230" t="s">
        <v>391</v>
      </c>
      <c r="C98" s="143"/>
      <c r="D98" s="30"/>
      <c r="E98" s="204">
        <v>15000</v>
      </c>
      <c r="F98" s="142" t="s">
        <v>584</v>
      </c>
      <c r="G98" s="142"/>
    </row>
    <row r="99" spans="1:7" s="19" customFormat="1">
      <c r="A99" s="142">
        <v>97</v>
      </c>
      <c r="B99" s="230" t="s">
        <v>392</v>
      </c>
      <c r="C99" s="143"/>
      <c r="D99" s="30"/>
      <c r="E99" s="204">
        <v>72000</v>
      </c>
      <c r="F99" s="142" t="s">
        <v>584</v>
      </c>
      <c r="G99" s="142"/>
    </row>
    <row r="100" spans="1:7" s="19" customFormat="1">
      <c r="A100" s="142">
        <v>98</v>
      </c>
      <c r="B100" s="230" t="s">
        <v>392</v>
      </c>
      <c r="C100" s="143"/>
      <c r="D100" s="30"/>
      <c r="E100" s="204">
        <v>35000</v>
      </c>
      <c r="F100" s="142" t="s">
        <v>584</v>
      </c>
      <c r="G100" s="142"/>
    </row>
    <row r="101" spans="1:7" s="19" customFormat="1">
      <c r="A101" s="142">
        <v>99</v>
      </c>
      <c r="B101" s="230" t="s">
        <v>393</v>
      </c>
      <c r="C101" s="143"/>
      <c r="D101" s="30"/>
      <c r="E101" s="204">
        <v>40000</v>
      </c>
      <c r="F101" s="142" t="s">
        <v>584</v>
      </c>
      <c r="G101" s="142"/>
    </row>
    <row r="102" spans="1:7" s="19" customFormat="1">
      <c r="A102" s="142">
        <v>100</v>
      </c>
      <c r="B102" s="230" t="s">
        <v>280</v>
      </c>
      <c r="C102" s="143"/>
      <c r="D102" s="30"/>
      <c r="E102" s="204">
        <v>62000</v>
      </c>
      <c r="F102" s="142" t="s">
        <v>584</v>
      </c>
      <c r="G102" s="142"/>
    </row>
    <row r="103" spans="1:7" s="19" customFormat="1">
      <c r="A103" s="142">
        <v>101</v>
      </c>
      <c r="B103" s="230" t="s">
        <v>280</v>
      </c>
      <c r="C103" s="143"/>
      <c r="D103" s="30"/>
      <c r="E103" s="204">
        <v>3000</v>
      </c>
      <c r="F103" s="142" t="s">
        <v>584</v>
      </c>
      <c r="G103" s="142"/>
    </row>
    <row r="104" spans="1:7" s="19" customFormat="1">
      <c r="A104" s="142">
        <v>102</v>
      </c>
      <c r="B104" s="230" t="s">
        <v>280</v>
      </c>
      <c r="C104" s="143"/>
      <c r="D104" s="30"/>
      <c r="E104" s="204">
        <v>56000</v>
      </c>
      <c r="F104" s="142" t="s">
        <v>584</v>
      </c>
      <c r="G104" s="142"/>
    </row>
    <row r="105" spans="1:7" s="19" customFormat="1">
      <c r="A105" s="142">
        <v>103</v>
      </c>
      <c r="B105" s="230" t="s">
        <v>394</v>
      </c>
      <c r="C105" s="143"/>
      <c r="D105" s="30"/>
      <c r="E105" s="204">
        <v>34000</v>
      </c>
      <c r="F105" s="142" t="s">
        <v>584</v>
      </c>
      <c r="G105" s="142"/>
    </row>
    <row r="106" spans="1:7" s="19" customFormat="1">
      <c r="A106" s="142">
        <v>104</v>
      </c>
      <c r="B106" s="230" t="s">
        <v>281</v>
      </c>
      <c r="C106" s="143"/>
      <c r="D106" s="30"/>
      <c r="E106" s="204">
        <v>185000</v>
      </c>
      <c r="F106" s="142" t="s">
        <v>584</v>
      </c>
      <c r="G106" s="142"/>
    </row>
    <row r="107" spans="1:7" s="19" customFormat="1">
      <c r="A107" s="142">
        <v>105</v>
      </c>
      <c r="B107" s="230" t="s">
        <v>395</v>
      </c>
      <c r="C107" s="143"/>
      <c r="D107" s="30"/>
      <c r="E107" s="204">
        <v>49000</v>
      </c>
      <c r="F107" s="142" t="s">
        <v>584</v>
      </c>
      <c r="G107" s="142"/>
    </row>
    <row r="108" spans="1:7" s="19" customFormat="1">
      <c r="A108" s="142">
        <v>106</v>
      </c>
      <c r="B108" s="230" t="s">
        <v>396</v>
      </c>
      <c r="C108" s="143"/>
      <c r="D108" s="30"/>
      <c r="E108" s="204">
        <v>124000</v>
      </c>
      <c r="F108" s="142" t="s">
        <v>584</v>
      </c>
      <c r="G108" s="142"/>
    </row>
    <row r="109" spans="1:7" s="19" customFormat="1">
      <c r="A109" s="142">
        <v>107</v>
      </c>
      <c r="B109" s="230" t="s">
        <v>397</v>
      </c>
      <c r="C109" s="143"/>
      <c r="D109" s="30"/>
      <c r="E109" s="204">
        <v>58000</v>
      </c>
      <c r="F109" s="142" t="s">
        <v>584</v>
      </c>
      <c r="G109" s="142"/>
    </row>
    <row r="110" spans="1:7" s="19" customFormat="1">
      <c r="A110" s="142">
        <v>108</v>
      </c>
      <c r="B110" s="230" t="s">
        <v>397</v>
      </c>
      <c r="C110" s="143"/>
      <c r="D110" s="30"/>
      <c r="E110" s="204">
        <v>7000</v>
      </c>
      <c r="F110" s="142" t="s">
        <v>584</v>
      </c>
      <c r="G110" s="142"/>
    </row>
    <row r="111" spans="1:7" s="19" customFormat="1">
      <c r="A111" s="142">
        <v>109</v>
      </c>
      <c r="B111" s="230" t="s">
        <v>398</v>
      </c>
      <c r="C111" s="143"/>
      <c r="D111" s="30"/>
      <c r="E111" s="204">
        <v>87000</v>
      </c>
      <c r="F111" s="142" t="s">
        <v>584</v>
      </c>
      <c r="G111" s="142"/>
    </row>
    <row r="112" spans="1:7" s="19" customFormat="1">
      <c r="A112" s="142">
        <v>110</v>
      </c>
      <c r="B112" s="230" t="s">
        <v>282</v>
      </c>
      <c r="C112" s="143"/>
      <c r="D112" s="30"/>
      <c r="E112" s="204">
        <v>5000</v>
      </c>
      <c r="F112" s="142" t="s">
        <v>585</v>
      </c>
      <c r="G112" s="142"/>
    </row>
    <row r="113" spans="1:7" s="19" customFormat="1">
      <c r="A113" s="142">
        <v>111</v>
      </c>
      <c r="B113" s="230" t="s">
        <v>282</v>
      </c>
      <c r="C113" s="143"/>
      <c r="D113" s="30"/>
      <c r="E113" s="204">
        <v>125000</v>
      </c>
      <c r="F113" s="142" t="s">
        <v>585</v>
      </c>
      <c r="G113" s="142"/>
    </row>
    <row r="114" spans="1:7" s="19" customFormat="1">
      <c r="A114" s="142">
        <v>112</v>
      </c>
      <c r="B114" s="230" t="s">
        <v>399</v>
      </c>
      <c r="C114" s="143"/>
      <c r="D114" s="30"/>
      <c r="E114" s="204">
        <v>68000</v>
      </c>
      <c r="F114" s="142" t="s">
        <v>585</v>
      </c>
      <c r="G114" s="142"/>
    </row>
    <row r="115" spans="1:7" s="19" customFormat="1">
      <c r="A115" s="142">
        <v>113</v>
      </c>
      <c r="B115" s="230" t="s">
        <v>283</v>
      </c>
      <c r="C115" s="143"/>
      <c r="D115" s="30"/>
      <c r="E115" s="204">
        <v>2000</v>
      </c>
      <c r="F115" s="142" t="s">
        <v>585</v>
      </c>
      <c r="G115" s="142"/>
    </row>
    <row r="116" spans="1:7" s="19" customFormat="1">
      <c r="A116" s="142">
        <v>114</v>
      </c>
      <c r="B116" s="230" t="s">
        <v>283</v>
      </c>
      <c r="C116" s="143"/>
      <c r="D116" s="30"/>
      <c r="E116" s="204">
        <v>30000</v>
      </c>
      <c r="F116" s="142" t="s">
        <v>585</v>
      </c>
      <c r="G116" s="142"/>
    </row>
    <row r="117" spans="1:7" s="19" customFormat="1">
      <c r="A117" s="142">
        <v>115</v>
      </c>
      <c r="B117" s="230" t="s">
        <v>283</v>
      </c>
      <c r="C117" s="143"/>
      <c r="D117" s="30"/>
      <c r="E117" s="204">
        <v>16000</v>
      </c>
      <c r="F117" s="142" t="s">
        <v>585</v>
      </c>
      <c r="G117" s="142"/>
    </row>
    <row r="118" spans="1:7" s="19" customFormat="1">
      <c r="A118" s="142">
        <v>116</v>
      </c>
      <c r="B118" s="230" t="s">
        <v>400</v>
      </c>
      <c r="C118" s="143"/>
      <c r="D118" s="30"/>
      <c r="E118" s="204">
        <v>52000</v>
      </c>
      <c r="F118" s="142" t="s">
        <v>585</v>
      </c>
      <c r="G118" s="142"/>
    </row>
    <row r="119" spans="1:7" s="19" customFormat="1">
      <c r="A119" s="142">
        <v>117</v>
      </c>
      <c r="B119" s="230" t="s">
        <v>400</v>
      </c>
      <c r="C119" s="143"/>
      <c r="D119" s="30"/>
      <c r="E119" s="204">
        <v>2000</v>
      </c>
      <c r="F119" s="142" t="s">
        <v>585</v>
      </c>
      <c r="G119" s="142"/>
    </row>
    <row r="120" spans="1:7" s="19" customFormat="1">
      <c r="A120" s="142">
        <v>118</v>
      </c>
      <c r="B120" s="230" t="s">
        <v>401</v>
      </c>
      <c r="C120" s="143"/>
      <c r="D120" s="30"/>
      <c r="E120" s="204">
        <v>85000</v>
      </c>
      <c r="F120" s="142" t="s">
        <v>585</v>
      </c>
      <c r="G120" s="142"/>
    </row>
    <row r="121" spans="1:7" s="19" customFormat="1">
      <c r="A121" s="142">
        <v>119</v>
      </c>
      <c r="B121" s="230" t="s">
        <v>402</v>
      </c>
      <c r="C121" s="143"/>
      <c r="D121" s="30"/>
      <c r="E121" s="204">
        <v>49000</v>
      </c>
      <c r="F121" s="142" t="s">
        <v>585</v>
      </c>
      <c r="G121" s="142"/>
    </row>
    <row r="122" spans="1:7" s="19" customFormat="1">
      <c r="A122" s="142">
        <v>120</v>
      </c>
      <c r="B122" s="230" t="s">
        <v>402</v>
      </c>
      <c r="C122" s="143"/>
      <c r="D122" s="30"/>
      <c r="E122" s="204">
        <v>24000</v>
      </c>
      <c r="F122" s="142" t="s">
        <v>585</v>
      </c>
      <c r="G122" s="142"/>
    </row>
    <row r="123" spans="1:7" s="19" customFormat="1">
      <c r="A123" s="142">
        <v>121</v>
      </c>
      <c r="B123" s="230" t="s">
        <v>403</v>
      </c>
      <c r="C123" s="143"/>
      <c r="D123" s="30"/>
      <c r="E123" s="204">
        <v>3000</v>
      </c>
      <c r="F123" s="142" t="s">
        <v>585</v>
      </c>
      <c r="G123" s="142"/>
    </row>
    <row r="124" spans="1:7" s="19" customFormat="1">
      <c r="A124" s="142">
        <v>122</v>
      </c>
      <c r="B124" s="230" t="s">
        <v>403</v>
      </c>
      <c r="C124" s="143"/>
      <c r="D124" s="30"/>
      <c r="E124" s="204">
        <v>30000</v>
      </c>
      <c r="F124" s="142" t="s">
        <v>585</v>
      </c>
      <c r="G124" s="142"/>
    </row>
    <row r="125" spans="1:7" s="19" customFormat="1">
      <c r="A125" s="142">
        <v>123</v>
      </c>
      <c r="B125" s="230" t="s">
        <v>242</v>
      </c>
      <c r="C125" s="143"/>
      <c r="D125" s="30"/>
      <c r="E125" s="204">
        <v>30000</v>
      </c>
      <c r="F125" s="142" t="s">
        <v>585</v>
      </c>
      <c r="G125" s="142"/>
    </row>
    <row r="126" spans="1:7" s="19" customFormat="1">
      <c r="A126" s="142">
        <v>124</v>
      </c>
      <c r="B126" s="230" t="s">
        <v>242</v>
      </c>
      <c r="C126" s="143"/>
      <c r="D126" s="30"/>
      <c r="E126" s="204">
        <v>15000</v>
      </c>
      <c r="F126" s="142" t="s">
        <v>585</v>
      </c>
      <c r="G126" s="142"/>
    </row>
    <row r="127" spans="1:7" s="19" customFormat="1">
      <c r="A127" s="142">
        <v>125</v>
      </c>
      <c r="B127" s="230" t="s">
        <v>243</v>
      </c>
      <c r="C127" s="143"/>
      <c r="D127" s="30"/>
      <c r="E127" s="204">
        <v>3000</v>
      </c>
      <c r="F127" s="142" t="s">
        <v>585</v>
      </c>
      <c r="G127" s="142"/>
    </row>
    <row r="128" spans="1:7" s="19" customFormat="1">
      <c r="A128" s="142">
        <v>126</v>
      </c>
      <c r="B128" s="230" t="s">
        <v>243</v>
      </c>
      <c r="C128" s="143"/>
      <c r="D128" s="30"/>
      <c r="E128" s="204">
        <v>10000</v>
      </c>
      <c r="F128" s="142" t="s">
        <v>585</v>
      </c>
      <c r="G128" s="142"/>
    </row>
    <row r="129" spans="1:7" s="19" customFormat="1">
      <c r="A129" s="142">
        <v>127</v>
      </c>
      <c r="B129" s="230" t="s">
        <v>243</v>
      </c>
      <c r="C129" s="143"/>
      <c r="D129" s="30"/>
      <c r="E129" s="204">
        <v>87000</v>
      </c>
      <c r="F129" s="142" t="s">
        <v>585</v>
      </c>
      <c r="G129" s="142"/>
    </row>
    <row r="130" spans="1:7" s="19" customFormat="1">
      <c r="A130" s="142">
        <v>128</v>
      </c>
      <c r="B130" s="230" t="s">
        <v>404</v>
      </c>
      <c r="C130" s="143"/>
      <c r="D130" s="30"/>
      <c r="E130" s="204">
        <v>35000</v>
      </c>
      <c r="F130" s="142" t="s">
        <v>585</v>
      </c>
      <c r="G130" s="142"/>
    </row>
    <row r="131" spans="1:7" s="19" customFormat="1">
      <c r="A131" s="142">
        <v>129</v>
      </c>
      <c r="B131" s="230" t="s">
        <v>404</v>
      </c>
      <c r="C131" s="143"/>
      <c r="D131" s="30"/>
      <c r="E131" s="204">
        <v>27000</v>
      </c>
      <c r="F131" s="142" t="s">
        <v>585</v>
      </c>
      <c r="G131" s="142"/>
    </row>
    <row r="132" spans="1:7" s="19" customFormat="1">
      <c r="A132" s="142">
        <v>130</v>
      </c>
      <c r="B132" s="230" t="s">
        <v>405</v>
      </c>
      <c r="C132" s="143"/>
      <c r="D132" s="30"/>
      <c r="E132" s="204">
        <v>16000</v>
      </c>
      <c r="F132" s="142" t="s">
        <v>585</v>
      </c>
      <c r="G132" s="142"/>
    </row>
    <row r="133" spans="1:7" s="19" customFormat="1">
      <c r="A133" s="142">
        <v>131</v>
      </c>
      <c r="B133" s="230" t="s">
        <v>406</v>
      </c>
      <c r="C133" s="143"/>
      <c r="D133" s="30"/>
      <c r="E133" s="204">
        <v>53000</v>
      </c>
      <c r="F133" s="142" t="s">
        <v>585</v>
      </c>
      <c r="G133" s="142"/>
    </row>
    <row r="134" spans="1:7" s="19" customFormat="1">
      <c r="A134" s="142">
        <v>132</v>
      </c>
      <c r="B134" s="230" t="s">
        <v>407</v>
      </c>
      <c r="C134" s="143"/>
      <c r="D134" s="30"/>
      <c r="E134" s="204">
        <v>6000</v>
      </c>
      <c r="F134" s="142" t="s">
        <v>585</v>
      </c>
      <c r="G134" s="142"/>
    </row>
    <row r="135" spans="1:7" s="19" customFormat="1">
      <c r="A135" s="142">
        <v>133</v>
      </c>
      <c r="B135" s="230" t="s">
        <v>408</v>
      </c>
      <c r="C135" s="143"/>
      <c r="D135" s="30"/>
      <c r="E135" s="204">
        <v>700000</v>
      </c>
      <c r="F135" s="142" t="s">
        <v>586</v>
      </c>
      <c r="G135" s="142" t="s">
        <v>2198</v>
      </c>
    </row>
    <row r="136" spans="1:7" s="19" customFormat="1">
      <c r="A136" s="142">
        <v>134</v>
      </c>
      <c r="B136" s="230" t="s">
        <v>408</v>
      </c>
      <c r="C136" s="143"/>
      <c r="D136" s="30"/>
      <c r="E136" s="204">
        <v>14000</v>
      </c>
      <c r="F136" s="142" t="s">
        <v>586</v>
      </c>
      <c r="G136" s="142"/>
    </row>
    <row r="137" spans="1:7" s="19" customFormat="1">
      <c r="A137" s="142">
        <v>135</v>
      </c>
      <c r="B137" s="230" t="s">
        <v>408</v>
      </c>
      <c r="C137" s="143"/>
      <c r="D137" s="30"/>
      <c r="E137" s="204">
        <v>8000</v>
      </c>
      <c r="F137" s="142" t="s">
        <v>586</v>
      </c>
      <c r="G137" s="142"/>
    </row>
    <row r="138" spans="1:7" s="19" customFormat="1">
      <c r="A138" s="142">
        <v>136</v>
      </c>
      <c r="B138" s="230" t="s">
        <v>284</v>
      </c>
      <c r="C138" s="143"/>
      <c r="D138" s="30"/>
      <c r="E138" s="204">
        <v>6000</v>
      </c>
      <c r="F138" s="142" t="s">
        <v>586</v>
      </c>
      <c r="G138" s="142"/>
    </row>
    <row r="139" spans="1:7" s="19" customFormat="1">
      <c r="A139" s="142">
        <v>137</v>
      </c>
      <c r="B139" s="230" t="s">
        <v>284</v>
      </c>
      <c r="C139" s="143"/>
      <c r="D139" s="30"/>
      <c r="E139" s="204">
        <v>1000</v>
      </c>
      <c r="F139" s="142" t="s">
        <v>586</v>
      </c>
      <c r="G139" s="142"/>
    </row>
    <row r="140" spans="1:7" s="19" customFormat="1">
      <c r="A140" s="142">
        <v>138</v>
      </c>
      <c r="B140" s="230" t="s">
        <v>284</v>
      </c>
      <c r="C140" s="143"/>
      <c r="D140" s="30"/>
      <c r="E140" s="204">
        <v>69000</v>
      </c>
      <c r="F140" s="142" t="s">
        <v>586</v>
      </c>
      <c r="G140" s="142"/>
    </row>
    <row r="141" spans="1:7" s="19" customFormat="1">
      <c r="A141" s="142">
        <v>139</v>
      </c>
      <c r="B141" s="230" t="s">
        <v>409</v>
      </c>
      <c r="C141" s="143"/>
      <c r="D141" s="30"/>
      <c r="E141" s="204">
        <v>24000</v>
      </c>
      <c r="F141" s="142" t="s">
        <v>586</v>
      </c>
      <c r="G141" s="142"/>
    </row>
    <row r="142" spans="1:7" s="19" customFormat="1">
      <c r="A142" s="142">
        <v>140</v>
      </c>
      <c r="B142" s="230" t="s">
        <v>410</v>
      </c>
      <c r="C142" s="143"/>
      <c r="D142" s="30"/>
      <c r="E142" s="204">
        <v>30000</v>
      </c>
      <c r="F142" s="142" t="s">
        <v>586</v>
      </c>
      <c r="G142" s="142"/>
    </row>
    <row r="143" spans="1:7" s="19" customFormat="1">
      <c r="A143" s="142">
        <v>141</v>
      </c>
      <c r="B143" s="230" t="s">
        <v>411</v>
      </c>
      <c r="C143" s="143"/>
      <c r="D143" s="30"/>
      <c r="E143" s="204">
        <v>30000</v>
      </c>
      <c r="F143" s="142" t="s">
        <v>586</v>
      </c>
      <c r="G143" s="142"/>
    </row>
    <row r="144" spans="1:7" s="19" customFormat="1">
      <c r="A144" s="142">
        <v>142</v>
      </c>
      <c r="B144" s="230" t="s">
        <v>411</v>
      </c>
      <c r="C144" s="143"/>
      <c r="D144" s="30"/>
      <c r="E144" s="204">
        <v>15000</v>
      </c>
      <c r="F144" s="142" t="s">
        <v>586</v>
      </c>
      <c r="G144" s="142"/>
    </row>
    <row r="145" spans="1:7" s="19" customFormat="1">
      <c r="A145" s="142">
        <v>143</v>
      </c>
      <c r="B145" s="230" t="s">
        <v>412</v>
      </c>
      <c r="C145" s="143"/>
      <c r="D145" s="30"/>
      <c r="E145" s="204">
        <v>87000</v>
      </c>
      <c r="F145" s="142" t="s">
        <v>586</v>
      </c>
      <c r="G145" s="142"/>
    </row>
    <row r="146" spans="1:7" s="19" customFormat="1">
      <c r="A146" s="142">
        <v>144</v>
      </c>
      <c r="B146" s="230" t="s">
        <v>285</v>
      </c>
      <c r="C146" s="143"/>
      <c r="D146" s="30"/>
      <c r="E146" s="204">
        <v>35000</v>
      </c>
      <c r="F146" s="142" t="s">
        <v>586</v>
      </c>
      <c r="G146" s="142"/>
    </row>
    <row r="147" spans="1:7" s="19" customFormat="1">
      <c r="A147" s="142">
        <v>145</v>
      </c>
      <c r="B147" s="230" t="s">
        <v>413</v>
      </c>
      <c r="C147" s="143"/>
      <c r="D147" s="30"/>
      <c r="E147" s="204">
        <v>40000</v>
      </c>
      <c r="F147" s="142" t="s">
        <v>586</v>
      </c>
      <c r="G147" s="142"/>
    </row>
    <row r="148" spans="1:7" s="19" customFormat="1">
      <c r="A148" s="142">
        <v>146</v>
      </c>
      <c r="B148" s="230" t="s">
        <v>413</v>
      </c>
      <c r="C148" s="143"/>
      <c r="D148" s="30"/>
      <c r="E148" s="204">
        <v>15000</v>
      </c>
      <c r="F148" s="142" t="s">
        <v>586</v>
      </c>
      <c r="G148" s="142"/>
    </row>
    <row r="149" spans="1:7" s="19" customFormat="1">
      <c r="A149" s="142">
        <v>147</v>
      </c>
      <c r="B149" s="230" t="s">
        <v>414</v>
      </c>
      <c r="C149" s="143"/>
      <c r="D149" s="30"/>
      <c r="E149" s="204">
        <v>56000</v>
      </c>
      <c r="F149" s="142" t="s">
        <v>586</v>
      </c>
      <c r="G149" s="142"/>
    </row>
    <row r="150" spans="1:7" s="19" customFormat="1">
      <c r="A150" s="142">
        <v>148</v>
      </c>
      <c r="B150" s="230" t="s">
        <v>415</v>
      </c>
      <c r="C150" s="143"/>
      <c r="D150" s="30"/>
      <c r="E150" s="204">
        <v>52000</v>
      </c>
      <c r="F150" s="142" t="s">
        <v>586</v>
      </c>
      <c r="G150" s="142"/>
    </row>
    <row r="151" spans="1:7" s="19" customFormat="1">
      <c r="A151" s="142">
        <v>149</v>
      </c>
      <c r="B151" s="230" t="s">
        <v>415</v>
      </c>
      <c r="C151" s="143"/>
      <c r="D151" s="30"/>
      <c r="E151" s="204">
        <v>18000</v>
      </c>
      <c r="F151" s="142" t="s">
        <v>586</v>
      </c>
      <c r="G151" s="142"/>
    </row>
    <row r="152" spans="1:7" s="19" customFormat="1">
      <c r="A152" s="142">
        <v>150</v>
      </c>
      <c r="B152" s="230" t="s">
        <v>416</v>
      </c>
      <c r="C152" s="143"/>
      <c r="D152" s="30"/>
      <c r="E152" s="204">
        <v>150000</v>
      </c>
      <c r="F152" s="142" t="s">
        <v>586</v>
      </c>
      <c r="G152" s="142"/>
    </row>
    <row r="153" spans="1:7" s="19" customFormat="1">
      <c r="A153" s="142">
        <v>151</v>
      </c>
      <c r="B153" s="230" t="s">
        <v>416</v>
      </c>
      <c r="C153" s="143"/>
      <c r="D153" s="30"/>
      <c r="E153" s="204">
        <v>7000</v>
      </c>
      <c r="F153" s="142" t="s">
        <v>586</v>
      </c>
      <c r="G153" s="142"/>
    </row>
    <row r="154" spans="1:7" s="19" customFormat="1">
      <c r="A154" s="142">
        <v>152</v>
      </c>
      <c r="B154" s="230" t="s">
        <v>416</v>
      </c>
      <c r="C154" s="143"/>
      <c r="D154" s="30"/>
      <c r="E154" s="204">
        <v>49000</v>
      </c>
      <c r="F154" s="142" t="s">
        <v>587</v>
      </c>
      <c r="G154" s="142"/>
    </row>
    <row r="155" spans="1:7" s="19" customFormat="1">
      <c r="A155" s="142">
        <v>153</v>
      </c>
      <c r="B155" s="230" t="s">
        <v>286</v>
      </c>
      <c r="C155" s="143"/>
      <c r="D155" s="30"/>
      <c r="E155" s="204">
        <v>50000</v>
      </c>
      <c r="F155" s="142" t="s">
        <v>587</v>
      </c>
      <c r="G155" s="142"/>
    </row>
    <row r="156" spans="1:7" s="19" customFormat="1">
      <c r="A156" s="142">
        <v>154</v>
      </c>
      <c r="B156" s="230" t="s">
        <v>286</v>
      </c>
      <c r="C156" s="143"/>
      <c r="D156" s="30"/>
      <c r="E156" s="204">
        <v>74000</v>
      </c>
      <c r="F156" s="142" t="s">
        <v>587</v>
      </c>
      <c r="G156" s="142"/>
    </row>
    <row r="157" spans="1:7" s="19" customFormat="1">
      <c r="A157" s="142">
        <v>155</v>
      </c>
      <c r="B157" s="230" t="s">
        <v>417</v>
      </c>
      <c r="C157" s="143"/>
      <c r="D157" s="30"/>
      <c r="E157" s="204">
        <v>58000</v>
      </c>
      <c r="F157" s="142" t="s">
        <v>587</v>
      </c>
      <c r="G157" s="142"/>
    </row>
    <row r="158" spans="1:7" s="19" customFormat="1">
      <c r="A158" s="142">
        <v>156</v>
      </c>
      <c r="B158" s="230" t="s">
        <v>418</v>
      </c>
      <c r="C158" s="143"/>
      <c r="D158" s="30"/>
      <c r="E158" s="204">
        <v>150000</v>
      </c>
      <c r="F158" s="142" t="s">
        <v>587</v>
      </c>
      <c r="G158" s="142"/>
    </row>
    <row r="159" spans="1:7" s="19" customFormat="1">
      <c r="A159" s="142">
        <v>157</v>
      </c>
      <c r="B159" s="230" t="s">
        <v>287</v>
      </c>
      <c r="C159" s="143"/>
      <c r="D159" s="30"/>
      <c r="E159" s="204">
        <v>57000</v>
      </c>
      <c r="F159" s="142" t="s">
        <v>587</v>
      </c>
      <c r="G159" s="142"/>
    </row>
    <row r="160" spans="1:7" s="19" customFormat="1">
      <c r="A160" s="142">
        <v>158</v>
      </c>
      <c r="B160" s="230" t="s">
        <v>287</v>
      </c>
      <c r="C160" s="143"/>
      <c r="D160" s="30"/>
      <c r="E160" s="204">
        <v>156000</v>
      </c>
      <c r="F160" s="142" t="s">
        <v>587</v>
      </c>
      <c r="G160" s="142"/>
    </row>
    <row r="161" spans="1:7" s="19" customFormat="1">
      <c r="A161" s="142">
        <v>159</v>
      </c>
      <c r="B161" s="230" t="s">
        <v>287</v>
      </c>
      <c r="C161" s="143"/>
      <c r="D161" s="30"/>
      <c r="E161" s="204">
        <v>130000</v>
      </c>
      <c r="F161" s="142" t="s">
        <v>587</v>
      </c>
      <c r="G161" s="142"/>
    </row>
    <row r="162" spans="1:7" s="19" customFormat="1">
      <c r="A162" s="142">
        <v>160</v>
      </c>
      <c r="B162" s="230" t="s">
        <v>419</v>
      </c>
      <c r="C162" s="143"/>
      <c r="D162" s="30"/>
      <c r="E162" s="204">
        <v>106000</v>
      </c>
      <c r="F162" s="142" t="s">
        <v>587</v>
      </c>
      <c r="G162" s="142"/>
    </row>
    <row r="163" spans="1:7" s="19" customFormat="1">
      <c r="A163" s="142">
        <v>161</v>
      </c>
      <c r="B163" s="230" t="s">
        <v>288</v>
      </c>
      <c r="C163" s="143"/>
      <c r="D163" s="30"/>
      <c r="E163" s="204">
        <v>18500</v>
      </c>
      <c r="F163" s="142" t="s">
        <v>587</v>
      </c>
      <c r="G163" s="142"/>
    </row>
    <row r="164" spans="1:7" s="19" customFormat="1">
      <c r="A164" s="142">
        <v>162</v>
      </c>
      <c r="B164" s="230" t="s">
        <v>288</v>
      </c>
      <c r="C164" s="143"/>
      <c r="D164" s="30"/>
      <c r="E164" s="204">
        <v>52000</v>
      </c>
      <c r="F164" s="142" t="s">
        <v>587</v>
      </c>
      <c r="G164" s="142"/>
    </row>
    <row r="165" spans="1:7" s="19" customFormat="1">
      <c r="A165" s="142">
        <v>163</v>
      </c>
      <c r="B165" s="230" t="s">
        <v>420</v>
      </c>
      <c r="C165" s="143"/>
      <c r="D165" s="30"/>
      <c r="E165" s="204">
        <v>106000</v>
      </c>
      <c r="F165" s="142" t="s">
        <v>587</v>
      </c>
      <c r="G165" s="142"/>
    </row>
    <row r="166" spans="1:7" s="19" customFormat="1">
      <c r="A166" s="142">
        <v>164</v>
      </c>
      <c r="B166" s="230" t="s">
        <v>420</v>
      </c>
      <c r="C166" s="143"/>
      <c r="D166" s="30"/>
      <c r="E166" s="204">
        <v>2500</v>
      </c>
      <c r="F166" s="142" t="s">
        <v>587</v>
      </c>
      <c r="G166" s="142"/>
    </row>
    <row r="167" spans="1:7" s="19" customFormat="1">
      <c r="A167" s="142">
        <v>165</v>
      </c>
      <c r="B167" s="230" t="s">
        <v>420</v>
      </c>
      <c r="C167" s="143"/>
      <c r="D167" s="30"/>
      <c r="E167" s="204">
        <v>117000</v>
      </c>
      <c r="F167" s="142" t="s">
        <v>587</v>
      </c>
      <c r="G167" s="142"/>
    </row>
    <row r="168" spans="1:7" s="19" customFormat="1">
      <c r="A168" s="142">
        <v>166</v>
      </c>
      <c r="B168" s="230" t="s">
        <v>421</v>
      </c>
      <c r="C168" s="143"/>
      <c r="D168" s="30"/>
      <c r="E168" s="204">
        <v>6000</v>
      </c>
      <c r="F168" s="142" t="s">
        <v>588</v>
      </c>
      <c r="G168" s="142"/>
    </row>
    <row r="169" spans="1:7" s="19" customFormat="1">
      <c r="A169" s="142">
        <v>167</v>
      </c>
      <c r="B169" s="230" t="s">
        <v>289</v>
      </c>
      <c r="C169" s="143"/>
      <c r="D169" s="30"/>
      <c r="E169" s="204">
        <v>8000</v>
      </c>
      <c r="F169" s="142" t="s">
        <v>588</v>
      </c>
      <c r="G169" s="142"/>
    </row>
    <row r="170" spans="1:7" s="19" customFormat="1">
      <c r="A170" s="142">
        <v>168</v>
      </c>
      <c r="B170" s="230" t="s">
        <v>422</v>
      </c>
      <c r="C170" s="143"/>
      <c r="D170" s="30"/>
      <c r="E170" s="204">
        <v>3500</v>
      </c>
      <c r="F170" s="142" t="s">
        <v>588</v>
      </c>
      <c r="G170" s="142"/>
    </row>
    <row r="171" spans="1:7" s="19" customFormat="1">
      <c r="A171" s="142">
        <v>169</v>
      </c>
      <c r="B171" s="230" t="s">
        <v>422</v>
      </c>
      <c r="C171" s="143"/>
      <c r="D171" s="30"/>
      <c r="E171" s="204">
        <v>92000</v>
      </c>
      <c r="F171" s="142" t="s">
        <v>588</v>
      </c>
      <c r="G171" s="142"/>
    </row>
    <row r="172" spans="1:7" s="19" customFormat="1">
      <c r="A172" s="142">
        <v>170</v>
      </c>
      <c r="B172" s="230" t="s">
        <v>423</v>
      </c>
      <c r="C172" s="143"/>
      <c r="D172" s="30"/>
      <c r="E172" s="204">
        <v>49000</v>
      </c>
      <c r="F172" s="142" t="s">
        <v>588</v>
      </c>
      <c r="G172" s="142"/>
    </row>
    <row r="173" spans="1:7" s="19" customFormat="1">
      <c r="A173" s="142">
        <v>171</v>
      </c>
      <c r="B173" s="230" t="s">
        <v>423</v>
      </c>
      <c r="C173" s="143"/>
      <c r="D173" s="30"/>
      <c r="E173" s="204">
        <v>5000</v>
      </c>
      <c r="F173" s="142" t="s">
        <v>588</v>
      </c>
      <c r="G173" s="142"/>
    </row>
    <row r="174" spans="1:7" s="19" customFormat="1">
      <c r="A174" s="142">
        <v>172</v>
      </c>
      <c r="B174" s="230" t="s">
        <v>423</v>
      </c>
      <c r="C174" s="143"/>
      <c r="D174" s="30"/>
      <c r="E174" s="204">
        <v>68000</v>
      </c>
      <c r="F174" s="142" t="s">
        <v>588</v>
      </c>
      <c r="G174" s="142"/>
    </row>
    <row r="175" spans="1:7" s="19" customFormat="1">
      <c r="A175" s="142">
        <v>173</v>
      </c>
      <c r="B175" s="230" t="s">
        <v>424</v>
      </c>
      <c r="C175" s="143"/>
      <c r="D175" s="30"/>
      <c r="E175" s="204">
        <v>12000</v>
      </c>
      <c r="F175" s="142" t="s">
        <v>588</v>
      </c>
      <c r="G175" s="142"/>
    </row>
    <row r="176" spans="1:7" s="19" customFormat="1">
      <c r="A176" s="142">
        <v>174</v>
      </c>
      <c r="B176" s="230" t="s">
        <v>424</v>
      </c>
      <c r="C176" s="143"/>
      <c r="D176" s="30"/>
      <c r="E176" s="204">
        <v>4000</v>
      </c>
      <c r="F176" s="142" t="s">
        <v>588</v>
      </c>
      <c r="G176" s="142"/>
    </row>
    <row r="177" spans="1:7" s="19" customFormat="1">
      <c r="A177" s="142">
        <v>175</v>
      </c>
      <c r="B177" s="230" t="s">
        <v>425</v>
      </c>
      <c r="C177" s="143"/>
      <c r="D177" s="30"/>
      <c r="E177" s="204">
        <v>26000</v>
      </c>
      <c r="F177" s="142" t="s">
        <v>588</v>
      </c>
      <c r="G177" s="142"/>
    </row>
    <row r="178" spans="1:7" s="19" customFormat="1">
      <c r="A178" s="142">
        <v>176</v>
      </c>
      <c r="B178" s="230" t="s">
        <v>425</v>
      </c>
      <c r="C178" s="143"/>
      <c r="D178" s="30"/>
      <c r="E178" s="204">
        <v>42000</v>
      </c>
      <c r="F178" s="142" t="s">
        <v>588</v>
      </c>
      <c r="G178" s="142"/>
    </row>
    <row r="179" spans="1:7" s="19" customFormat="1">
      <c r="A179" s="142">
        <v>177</v>
      </c>
      <c r="B179" s="230" t="s">
        <v>292</v>
      </c>
      <c r="C179" s="143"/>
      <c r="D179" s="30"/>
      <c r="E179" s="204">
        <v>3000</v>
      </c>
      <c r="F179" s="142" t="s">
        <v>588</v>
      </c>
      <c r="G179" s="142"/>
    </row>
    <row r="180" spans="1:7" s="19" customFormat="1">
      <c r="A180" s="142">
        <v>178</v>
      </c>
      <c r="B180" s="230" t="s">
        <v>292</v>
      </c>
      <c r="C180" s="143"/>
      <c r="D180" s="30"/>
      <c r="E180" s="204">
        <v>42000</v>
      </c>
      <c r="F180" s="142" t="s">
        <v>588</v>
      </c>
      <c r="G180" s="142"/>
    </row>
    <row r="181" spans="1:7" s="19" customFormat="1">
      <c r="A181" s="142">
        <v>179</v>
      </c>
      <c r="B181" s="230" t="s">
        <v>426</v>
      </c>
      <c r="C181" s="143"/>
      <c r="D181" s="30"/>
      <c r="E181" s="204">
        <v>21000</v>
      </c>
      <c r="F181" s="142" t="s">
        <v>588</v>
      </c>
      <c r="G181" s="142"/>
    </row>
    <row r="182" spans="1:7" s="19" customFormat="1">
      <c r="A182" s="142">
        <v>180</v>
      </c>
      <c r="B182" s="230" t="s">
        <v>293</v>
      </c>
      <c r="C182" s="143"/>
      <c r="D182" s="30"/>
      <c r="E182" s="204">
        <v>86000</v>
      </c>
      <c r="F182" s="142" t="s">
        <v>588</v>
      </c>
      <c r="G182" s="142"/>
    </row>
    <row r="183" spans="1:7" s="19" customFormat="1">
      <c r="A183" s="142">
        <v>181</v>
      </c>
      <c r="B183" s="230" t="s">
        <v>244</v>
      </c>
      <c r="C183" s="143"/>
      <c r="D183" s="30"/>
      <c r="E183" s="204">
        <v>57000</v>
      </c>
      <c r="F183" s="142" t="s">
        <v>588</v>
      </c>
      <c r="G183" s="142"/>
    </row>
    <row r="184" spans="1:7" s="19" customFormat="1">
      <c r="A184" s="142">
        <v>182</v>
      </c>
      <c r="B184" s="230" t="s">
        <v>427</v>
      </c>
      <c r="C184" s="143"/>
      <c r="D184" s="30"/>
      <c r="E184" s="204">
        <v>75000</v>
      </c>
      <c r="F184" s="142" t="s">
        <v>588</v>
      </c>
      <c r="G184" s="142"/>
    </row>
    <row r="185" spans="1:7" s="19" customFormat="1">
      <c r="A185" s="142">
        <v>183</v>
      </c>
      <c r="B185" s="230" t="s">
        <v>428</v>
      </c>
      <c r="C185" s="143"/>
      <c r="D185" s="30"/>
      <c r="E185" s="204">
        <v>49000</v>
      </c>
      <c r="F185" s="142" t="s">
        <v>589</v>
      </c>
      <c r="G185" s="142"/>
    </row>
    <row r="186" spans="1:7" s="19" customFormat="1">
      <c r="A186" s="142">
        <v>184</v>
      </c>
      <c r="B186" s="230" t="s">
        <v>429</v>
      </c>
      <c r="C186" s="143"/>
      <c r="D186" s="30"/>
      <c r="E186" s="204">
        <v>62000</v>
      </c>
      <c r="F186" s="142" t="s">
        <v>589</v>
      </c>
      <c r="G186" s="142"/>
    </row>
    <row r="187" spans="1:7" s="19" customFormat="1">
      <c r="A187" s="142">
        <v>185</v>
      </c>
      <c r="B187" s="230" t="s">
        <v>294</v>
      </c>
      <c r="C187" s="143"/>
      <c r="D187" s="30"/>
      <c r="E187" s="204">
        <v>78000</v>
      </c>
      <c r="F187" s="142" t="s">
        <v>589</v>
      </c>
      <c r="G187" s="142"/>
    </row>
    <row r="188" spans="1:7" s="19" customFormat="1">
      <c r="A188" s="142">
        <v>186</v>
      </c>
      <c r="B188" s="230" t="s">
        <v>294</v>
      </c>
      <c r="C188" s="143"/>
      <c r="D188" s="30"/>
      <c r="E188" s="204">
        <v>4000</v>
      </c>
      <c r="F188" s="142" t="s">
        <v>589</v>
      </c>
      <c r="G188" s="142"/>
    </row>
    <row r="189" spans="1:7" s="19" customFormat="1">
      <c r="A189" s="142">
        <v>187</v>
      </c>
      <c r="B189" s="230" t="s">
        <v>430</v>
      </c>
      <c r="C189" s="143"/>
      <c r="D189" s="30"/>
      <c r="E189" s="204">
        <v>186000</v>
      </c>
      <c r="F189" s="142" t="s">
        <v>589</v>
      </c>
      <c r="G189" s="142"/>
    </row>
    <row r="190" spans="1:7" s="19" customFormat="1">
      <c r="A190" s="142">
        <v>188</v>
      </c>
      <c r="B190" s="230" t="s">
        <v>430</v>
      </c>
      <c r="C190" s="143"/>
      <c r="D190" s="30"/>
      <c r="E190" s="204">
        <v>82000</v>
      </c>
      <c r="F190" s="142" t="s">
        <v>589</v>
      </c>
      <c r="G190" s="142"/>
    </row>
    <row r="191" spans="1:7" s="19" customFormat="1">
      <c r="A191" s="142">
        <v>189</v>
      </c>
      <c r="B191" s="230" t="s">
        <v>295</v>
      </c>
      <c r="C191" s="143"/>
      <c r="D191" s="30"/>
      <c r="E191" s="204">
        <v>78000</v>
      </c>
      <c r="F191" s="142" t="s">
        <v>589</v>
      </c>
      <c r="G191" s="142"/>
    </row>
    <row r="192" spans="1:7" s="19" customFormat="1">
      <c r="A192" s="142">
        <v>190</v>
      </c>
      <c r="B192" s="230" t="s">
        <v>431</v>
      </c>
      <c r="C192" s="143"/>
      <c r="D192" s="30"/>
      <c r="E192" s="204">
        <v>17000</v>
      </c>
      <c r="F192" s="142" t="s">
        <v>589</v>
      </c>
      <c r="G192" s="142"/>
    </row>
    <row r="193" spans="1:7" s="19" customFormat="1">
      <c r="A193" s="142">
        <v>191</v>
      </c>
      <c r="B193" s="230" t="s">
        <v>432</v>
      </c>
      <c r="C193" s="143"/>
      <c r="D193" s="30"/>
      <c r="E193" s="204">
        <v>51000</v>
      </c>
      <c r="F193" s="142" t="s">
        <v>589</v>
      </c>
      <c r="G193" s="142"/>
    </row>
    <row r="194" spans="1:7" s="19" customFormat="1">
      <c r="A194" s="142">
        <v>192</v>
      </c>
      <c r="B194" s="230" t="s">
        <v>432</v>
      </c>
      <c r="C194" s="143"/>
      <c r="D194" s="30"/>
      <c r="E194" s="204">
        <v>25000</v>
      </c>
      <c r="F194" s="142" t="s">
        <v>589</v>
      </c>
      <c r="G194" s="142"/>
    </row>
    <row r="195" spans="1:7" s="19" customFormat="1">
      <c r="A195" s="142">
        <v>193</v>
      </c>
      <c r="B195" s="230" t="s">
        <v>433</v>
      </c>
      <c r="C195" s="143"/>
      <c r="D195" s="30"/>
      <c r="E195" s="204">
        <v>105000</v>
      </c>
      <c r="F195" s="142" t="s">
        <v>589</v>
      </c>
      <c r="G195" s="142"/>
    </row>
    <row r="196" spans="1:7" s="19" customFormat="1">
      <c r="A196" s="142">
        <v>194</v>
      </c>
      <c r="B196" s="230" t="s">
        <v>434</v>
      </c>
      <c r="C196" s="143"/>
      <c r="D196" s="30"/>
      <c r="E196" s="204">
        <v>254500</v>
      </c>
      <c r="F196" s="142" t="s">
        <v>589</v>
      </c>
      <c r="G196" s="142" t="s">
        <v>2198</v>
      </c>
    </row>
    <row r="197" spans="1:7" s="19" customFormat="1">
      <c r="A197" s="142">
        <v>195</v>
      </c>
      <c r="B197" s="230" t="s">
        <v>434</v>
      </c>
      <c r="C197" s="143"/>
      <c r="D197" s="30"/>
      <c r="E197" s="204">
        <v>16000</v>
      </c>
      <c r="F197" s="142" t="s">
        <v>589</v>
      </c>
      <c r="G197" s="142"/>
    </row>
    <row r="198" spans="1:7" s="19" customFormat="1">
      <c r="A198" s="142">
        <v>196</v>
      </c>
      <c r="B198" s="230" t="s">
        <v>435</v>
      </c>
      <c r="C198" s="143"/>
      <c r="D198" s="30"/>
      <c r="E198" s="204">
        <v>400000</v>
      </c>
      <c r="F198" s="142" t="s">
        <v>589</v>
      </c>
      <c r="G198" s="142" t="s">
        <v>2198</v>
      </c>
    </row>
    <row r="199" spans="1:7" s="19" customFormat="1">
      <c r="A199" s="142">
        <v>197</v>
      </c>
      <c r="B199" s="230" t="s">
        <v>435</v>
      </c>
      <c r="C199" s="143"/>
      <c r="D199" s="30"/>
      <c r="E199" s="204">
        <v>138000</v>
      </c>
      <c r="F199" s="142" t="s">
        <v>589</v>
      </c>
      <c r="G199" s="142"/>
    </row>
    <row r="200" spans="1:7" s="19" customFormat="1">
      <c r="A200" s="142">
        <v>198</v>
      </c>
      <c r="B200" s="230" t="s">
        <v>296</v>
      </c>
      <c r="C200" s="143"/>
      <c r="D200" s="30"/>
      <c r="E200" s="204">
        <v>30000</v>
      </c>
      <c r="F200" s="142" t="s">
        <v>589</v>
      </c>
      <c r="G200" s="142"/>
    </row>
    <row r="201" spans="1:7" s="19" customFormat="1">
      <c r="A201" s="142">
        <v>199</v>
      </c>
      <c r="B201" s="230" t="s">
        <v>436</v>
      </c>
      <c r="C201" s="143"/>
      <c r="D201" s="30"/>
      <c r="E201" s="204">
        <v>29000</v>
      </c>
      <c r="F201" s="142" t="s">
        <v>589</v>
      </c>
      <c r="G201" s="142"/>
    </row>
    <row r="202" spans="1:7" s="19" customFormat="1">
      <c r="A202" s="142">
        <v>200</v>
      </c>
      <c r="B202" s="230" t="s">
        <v>436</v>
      </c>
      <c r="C202" s="143"/>
      <c r="D202" s="30"/>
      <c r="E202" s="204">
        <v>30000</v>
      </c>
      <c r="F202" s="142" t="s">
        <v>589</v>
      </c>
      <c r="G202" s="142"/>
    </row>
    <row r="203" spans="1:7" s="19" customFormat="1">
      <c r="A203" s="142">
        <v>201</v>
      </c>
      <c r="B203" s="230" t="s">
        <v>297</v>
      </c>
      <c r="C203" s="143"/>
      <c r="D203" s="30"/>
      <c r="E203" s="204">
        <v>30000</v>
      </c>
      <c r="F203" s="142" t="s">
        <v>590</v>
      </c>
      <c r="G203" s="142"/>
    </row>
    <row r="204" spans="1:7" s="19" customFormat="1">
      <c r="A204" s="142">
        <v>202</v>
      </c>
      <c r="B204" s="230" t="s">
        <v>298</v>
      </c>
      <c r="C204" s="143"/>
      <c r="D204" s="30"/>
      <c r="E204" s="204">
        <v>2000</v>
      </c>
      <c r="F204" s="142" t="s">
        <v>590</v>
      </c>
      <c r="G204" s="142"/>
    </row>
    <row r="205" spans="1:7" s="19" customFormat="1">
      <c r="A205" s="142">
        <v>203</v>
      </c>
      <c r="B205" s="230" t="s">
        <v>298</v>
      </c>
      <c r="C205" s="143"/>
      <c r="D205" s="30"/>
      <c r="E205" s="204">
        <v>114000</v>
      </c>
      <c r="F205" s="142" t="s">
        <v>590</v>
      </c>
      <c r="G205" s="142"/>
    </row>
    <row r="206" spans="1:7" s="19" customFormat="1">
      <c r="A206" s="142">
        <v>204</v>
      </c>
      <c r="B206" s="230" t="s">
        <v>298</v>
      </c>
      <c r="C206" s="143"/>
      <c r="D206" s="30"/>
      <c r="E206" s="204">
        <v>10000</v>
      </c>
      <c r="F206" s="142" t="s">
        <v>590</v>
      </c>
      <c r="G206" s="142"/>
    </row>
    <row r="207" spans="1:7" s="19" customFormat="1">
      <c r="A207" s="142">
        <v>205</v>
      </c>
      <c r="B207" s="230" t="s">
        <v>298</v>
      </c>
      <c r="C207" s="143"/>
      <c r="D207" s="30"/>
      <c r="E207" s="204">
        <v>200000</v>
      </c>
      <c r="F207" s="142" t="s">
        <v>590</v>
      </c>
      <c r="G207" s="142" t="s">
        <v>2198</v>
      </c>
    </row>
    <row r="208" spans="1:7" s="19" customFormat="1">
      <c r="A208" s="142">
        <v>206</v>
      </c>
      <c r="B208" s="230" t="s">
        <v>299</v>
      </c>
      <c r="C208" s="143"/>
      <c r="D208" s="30"/>
      <c r="E208" s="204">
        <v>39000</v>
      </c>
      <c r="F208" s="142" t="s">
        <v>590</v>
      </c>
      <c r="G208" s="142"/>
    </row>
    <row r="209" spans="1:7" s="19" customFormat="1">
      <c r="A209" s="142">
        <v>207</v>
      </c>
      <c r="B209" s="230" t="s">
        <v>299</v>
      </c>
      <c r="C209" s="143"/>
      <c r="D209" s="30"/>
      <c r="E209" s="204">
        <v>120000</v>
      </c>
      <c r="F209" s="142" t="s">
        <v>590</v>
      </c>
      <c r="G209" s="142"/>
    </row>
    <row r="210" spans="1:7" s="19" customFormat="1">
      <c r="A210" s="142">
        <v>208</v>
      </c>
      <c r="B210" s="230" t="s">
        <v>299</v>
      </c>
      <c r="C210" s="143"/>
      <c r="D210" s="30"/>
      <c r="E210" s="204">
        <v>138000</v>
      </c>
      <c r="F210" s="142" t="s">
        <v>590</v>
      </c>
      <c r="G210" s="142"/>
    </row>
    <row r="211" spans="1:7" s="19" customFormat="1">
      <c r="A211" s="142">
        <v>209</v>
      </c>
      <c r="B211" s="230" t="s">
        <v>299</v>
      </c>
      <c r="C211" s="143"/>
      <c r="D211" s="30"/>
      <c r="E211" s="204">
        <v>11000</v>
      </c>
      <c r="F211" s="142" t="s">
        <v>590</v>
      </c>
      <c r="G211" s="142"/>
    </row>
    <row r="212" spans="1:7" s="19" customFormat="1">
      <c r="A212" s="142">
        <v>210</v>
      </c>
      <c r="B212" s="230" t="s">
        <v>300</v>
      </c>
      <c r="C212" s="143"/>
      <c r="D212" s="30"/>
      <c r="E212" s="204">
        <v>20000</v>
      </c>
      <c r="F212" s="142" t="s">
        <v>590</v>
      </c>
      <c r="G212" s="142"/>
    </row>
    <row r="213" spans="1:7" s="19" customFormat="1">
      <c r="A213" s="142">
        <v>211</v>
      </c>
      <c r="B213" s="230" t="s">
        <v>300</v>
      </c>
      <c r="C213" s="143"/>
      <c r="D213" s="30"/>
      <c r="E213" s="204">
        <v>10000</v>
      </c>
      <c r="F213" s="142" t="s">
        <v>590</v>
      </c>
      <c r="G213" s="142"/>
    </row>
    <row r="214" spans="1:7" s="19" customFormat="1">
      <c r="A214" s="142">
        <v>212</v>
      </c>
      <c r="B214" s="230" t="s">
        <v>300</v>
      </c>
      <c r="C214" s="143"/>
      <c r="D214" s="30"/>
      <c r="E214" s="204">
        <v>330000</v>
      </c>
      <c r="F214" s="142" t="s">
        <v>590</v>
      </c>
      <c r="G214" s="142" t="s">
        <v>2198</v>
      </c>
    </row>
    <row r="215" spans="1:7" s="19" customFormat="1">
      <c r="A215" s="142">
        <v>213</v>
      </c>
      <c r="B215" s="230" t="s">
        <v>437</v>
      </c>
      <c r="C215" s="143"/>
      <c r="D215" s="30"/>
      <c r="E215" s="204">
        <v>10000</v>
      </c>
      <c r="F215" s="142" t="s">
        <v>590</v>
      </c>
      <c r="G215" s="142"/>
    </row>
    <row r="216" spans="1:7" s="19" customFormat="1">
      <c r="A216" s="142">
        <v>214</v>
      </c>
      <c r="B216" s="230" t="s">
        <v>89</v>
      </c>
      <c r="C216" s="143"/>
      <c r="D216" s="30"/>
      <c r="E216" s="204">
        <v>20000</v>
      </c>
      <c r="F216" s="142" t="s">
        <v>590</v>
      </c>
      <c r="G216" s="142"/>
    </row>
    <row r="217" spans="1:7" s="19" customFormat="1">
      <c r="A217" s="142">
        <v>215</v>
      </c>
      <c r="B217" s="230" t="s">
        <v>3</v>
      </c>
      <c r="C217" s="143"/>
      <c r="D217" s="30"/>
      <c r="E217" s="204">
        <v>4000</v>
      </c>
      <c r="F217" s="142" t="s">
        <v>590</v>
      </c>
      <c r="G217" s="142"/>
    </row>
    <row r="218" spans="1:7" s="19" customFormat="1">
      <c r="A218" s="142">
        <v>216</v>
      </c>
      <c r="B218" s="230" t="s">
        <v>3</v>
      </c>
      <c r="C218" s="143"/>
      <c r="D218" s="30"/>
      <c r="E218" s="204">
        <v>71000</v>
      </c>
      <c r="F218" s="142" t="s">
        <v>590</v>
      </c>
      <c r="G218" s="142"/>
    </row>
    <row r="219" spans="1:7" s="19" customFormat="1">
      <c r="A219" s="142">
        <v>217</v>
      </c>
      <c r="B219" s="230" t="s">
        <v>438</v>
      </c>
      <c r="C219" s="143"/>
      <c r="D219" s="30"/>
      <c r="E219" s="204">
        <v>3000</v>
      </c>
      <c r="F219" s="142" t="s">
        <v>590</v>
      </c>
      <c r="G219" s="142"/>
    </row>
    <row r="220" spans="1:7" s="19" customFormat="1">
      <c r="A220" s="142">
        <v>218</v>
      </c>
      <c r="B220" s="230" t="s">
        <v>301</v>
      </c>
      <c r="C220" s="143"/>
      <c r="D220" s="30"/>
      <c r="E220" s="204">
        <v>480000</v>
      </c>
      <c r="F220" s="142" t="s">
        <v>590</v>
      </c>
      <c r="G220" s="142" t="s">
        <v>2198</v>
      </c>
    </row>
    <row r="221" spans="1:7" s="19" customFormat="1">
      <c r="A221" s="142">
        <v>219</v>
      </c>
      <c r="B221" s="230" t="s">
        <v>302</v>
      </c>
      <c r="C221" s="143"/>
      <c r="D221" s="30"/>
      <c r="E221" s="204">
        <v>12000</v>
      </c>
      <c r="F221" s="142" t="s">
        <v>591</v>
      </c>
      <c r="G221" s="142"/>
    </row>
    <row r="222" spans="1:7" s="19" customFormat="1">
      <c r="A222" s="142">
        <v>220</v>
      </c>
      <c r="B222" s="230" t="s">
        <v>302</v>
      </c>
      <c r="C222" s="143"/>
      <c r="D222" s="30"/>
      <c r="E222" s="204">
        <v>59000</v>
      </c>
      <c r="F222" s="142" t="s">
        <v>591</v>
      </c>
      <c r="G222" s="142"/>
    </row>
    <row r="223" spans="1:7" s="19" customFormat="1">
      <c r="A223" s="142">
        <v>221</v>
      </c>
      <c r="B223" s="230" t="s">
        <v>439</v>
      </c>
      <c r="C223" s="143"/>
      <c r="D223" s="30"/>
      <c r="E223" s="204">
        <v>51000</v>
      </c>
      <c r="F223" s="142" t="s">
        <v>591</v>
      </c>
      <c r="G223" s="142"/>
    </row>
    <row r="224" spans="1:7" s="19" customFormat="1">
      <c r="A224" s="142">
        <v>222</v>
      </c>
      <c r="B224" s="230" t="s">
        <v>440</v>
      </c>
      <c r="C224" s="143"/>
      <c r="D224" s="30"/>
      <c r="E224" s="204">
        <v>6000</v>
      </c>
      <c r="F224" s="142" t="s">
        <v>591</v>
      </c>
      <c r="G224" s="142"/>
    </row>
    <row r="225" spans="1:7" s="19" customFormat="1">
      <c r="A225" s="142">
        <v>223</v>
      </c>
      <c r="B225" s="230" t="s">
        <v>303</v>
      </c>
      <c r="C225" s="143"/>
      <c r="D225" s="30"/>
      <c r="E225" s="204">
        <v>96000</v>
      </c>
      <c r="F225" s="142" t="s">
        <v>591</v>
      </c>
      <c r="G225" s="142"/>
    </row>
    <row r="226" spans="1:7" s="19" customFormat="1">
      <c r="A226" s="142">
        <v>224</v>
      </c>
      <c r="B226" s="230" t="s">
        <v>441</v>
      </c>
      <c r="C226" s="143"/>
      <c r="D226" s="30"/>
      <c r="E226" s="204">
        <v>26000</v>
      </c>
      <c r="F226" s="142" t="s">
        <v>591</v>
      </c>
      <c r="G226" s="142"/>
    </row>
    <row r="227" spans="1:7" s="19" customFormat="1">
      <c r="A227" s="142">
        <v>225</v>
      </c>
      <c r="B227" s="230" t="s">
        <v>442</v>
      </c>
      <c r="C227" s="143"/>
      <c r="D227" s="30"/>
      <c r="E227" s="204">
        <v>20000</v>
      </c>
      <c r="F227" s="142" t="s">
        <v>591</v>
      </c>
      <c r="G227" s="142"/>
    </row>
    <row r="228" spans="1:7" s="19" customFormat="1">
      <c r="A228" s="142">
        <v>226</v>
      </c>
      <c r="B228" s="230" t="s">
        <v>442</v>
      </c>
      <c r="C228" s="143"/>
      <c r="D228" s="30"/>
      <c r="E228" s="204">
        <v>8000</v>
      </c>
      <c r="F228" s="142" t="s">
        <v>591</v>
      </c>
      <c r="G228" s="142"/>
    </row>
    <row r="229" spans="1:7" s="19" customFormat="1">
      <c r="A229" s="142">
        <v>227</v>
      </c>
      <c r="B229" s="230" t="s">
        <v>168</v>
      </c>
      <c r="C229" s="143"/>
      <c r="D229" s="30"/>
      <c r="E229" s="204">
        <v>100000</v>
      </c>
      <c r="F229" s="142" t="s">
        <v>591</v>
      </c>
      <c r="G229" s="142"/>
    </row>
    <row r="230" spans="1:7" s="19" customFormat="1">
      <c r="A230" s="142">
        <v>228</v>
      </c>
      <c r="B230" s="230" t="s">
        <v>168</v>
      </c>
      <c r="C230" s="143"/>
      <c r="D230" s="30"/>
      <c r="E230" s="204">
        <v>169000</v>
      </c>
      <c r="F230" s="142" t="s">
        <v>591</v>
      </c>
      <c r="G230" s="142"/>
    </row>
    <row r="231" spans="1:7" s="19" customFormat="1">
      <c r="A231" s="142">
        <v>229</v>
      </c>
      <c r="B231" s="230" t="s">
        <v>443</v>
      </c>
      <c r="C231" s="143"/>
      <c r="D231" s="30"/>
      <c r="E231" s="204">
        <v>158000</v>
      </c>
      <c r="F231" s="142" t="s">
        <v>591</v>
      </c>
      <c r="G231" s="142"/>
    </row>
    <row r="232" spans="1:7" s="19" customFormat="1">
      <c r="A232" s="142">
        <v>230</v>
      </c>
      <c r="B232" s="230" t="s">
        <v>444</v>
      </c>
      <c r="C232" s="143"/>
      <c r="D232" s="30"/>
      <c r="E232" s="204">
        <v>100000</v>
      </c>
      <c r="F232" s="142" t="s">
        <v>591</v>
      </c>
      <c r="G232" s="142"/>
    </row>
    <row r="233" spans="1:7" s="19" customFormat="1">
      <c r="A233" s="142">
        <v>231</v>
      </c>
      <c r="B233" s="230" t="s">
        <v>445</v>
      </c>
      <c r="C233" s="143"/>
      <c r="D233" s="30"/>
      <c r="E233" s="204">
        <v>56000</v>
      </c>
      <c r="F233" s="142" t="s">
        <v>591</v>
      </c>
      <c r="G233" s="142"/>
    </row>
    <row r="234" spans="1:7" s="19" customFormat="1">
      <c r="A234" s="142">
        <v>232</v>
      </c>
      <c r="B234" s="230" t="s">
        <v>304</v>
      </c>
      <c r="C234" s="143"/>
      <c r="D234" s="30"/>
      <c r="E234" s="204">
        <v>620000</v>
      </c>
      <c r="F234" s="142" t="s">
        <v>591</v>
      </c>
      <c r="G234" s="142" t="s">
        <v>2198</v>
      </c>
    </row>
    <row r="235" spans="1:7" s="19" customFormat="1">
      <c r="A235" s="142">
        <v>233</v>
      </c>
      <c r="B235" s="230" t="s">
        <v>304</v>
      </c>
      <c r="C235" s="143"/>
      <c r="D235" s="30"/>
      <c r="E235" s="204">
        <v>58000</v>
      </c>
      <c r="F235" s="142" t="s">
        <v>591</v>
      </c>
      <c r="G235" s="142"/>
    </row>
    <row r="236" spans="1:7" s="19" customFormat="1">
      <c r="A236" s="142">
        <v>234</v>
      </c>
      <c r="B236" s="230" t="s">
        <v>304</v>
      </c>
      <c r="C236" s="143"/>
      <c r="D236" s="30"/>
      <c r="E236" s="204">
        <v>12000</v>
      </c>
      <c r="F236" s="142" t="s">
        <v>591</v>
      </c>
      <c r="G236" s="142"/>
    </row>
    <row r="237" spans="1:7" s="19" customFormat="1">
      <c r="A237" s="142">
        <v>235</v>
      </c>
      <c r="B237" s="230" t="s">
        <v>16</v>
      </c>
      <c r="C237" s="143"/>
      <c r="D237" s="30"/>
      <c r="E237" s="204">
        <v>30000</v>
      </c>
      <c r="F237" s="142" t="s">
        <v>591</v>
      </c>
      <c r="G237" s="142"/>
    </row>
    <row r="238" spans="1:7" s="19" customFormat="1">
      <c r="A238" s="142">
        <v>236</v>
      </c>
      <c r="B238" s="230" t="s">
        <v>16</v>
      </c>
      <c r="C238" s="143"/>
      <c r="D238" s="30"/>
      <c r="E238" s="204">
        <v>200000</v>
      </c>
      <c r="F238" s="142" t="s">
        <v>591</v>
      </c>
      <c r="G238" s="142" t="s">
        <v>2198</v>
      </c>
    </row>
    <row r="239" spans="1:7" s="19" customFormat="1">
      <c r="A239" s="142">
        <v>237</v>
      </c>
      <c r="B239" s="230" t="s">
        <v>16</v>
      </c>
      <c r="C239" s="143"/>
      <c r="D239" s="30"/>
      <c r="E239" s="204">
        <v>29000</v>
      </c>
      <c r="F239" s="142" t="s">
        <v>591</v>
      </c>
      <c r="G239" s="142"/>
    </row>
    <row r="240" spans="1:7" s="19" customFormat="1">
      <c r="A240" s="142">
        <v>238</v>
      </c>
      <c r="B240" s="230" t="s">
        <v>16</v>
      </c>
      <c r="C240" s="143"/>
      <c r="D240" s="30"/>
      <c r="E240" s="204">
        <v>30000</v>
      </c>
      <c r="F240" s="142" t="s">
        <v>592</v>
      </c>
      <c r="G240" s="142"/>
    </row>
    <row r="241" spans="1:7" s="19" customFormat="1">
      <c r="A241" s="142">
        <v>239</v>
      </c>
      <c r="B241" s="230" t="s">
        <v>446</v>
      </c>
      <c r="C241" s="143"/>
      <c r="D241" s="30"/>
      <c r="E241" s="204">
        <v>244000</v>
      </c>
      <c r="F241" s="142" t="s">
        <v>592</v>
      </c>
      <c r="G241" s="142" t="s">
        <v>2198</v>
      </c>
    </row>
    <row r="242" spans="1:7" s="19" customFormat="1">
      <c r="A242" s="142">
        <v>240</v>
      </c>
      <c r="B242" s="230" t="s">
        <v>447</v>
      </c>
      <c r="C242" s="143"/>
      <c r="D242" s="30"/>
      <c r="E242" s="204">
        <v>52000</v>
      </c>
      <c r="F242" s="142" t="s">
        <v>592</v>
      </c>
      <c r="G242" s="142"/>
    </row>
    <row r="243" spans="1:7" s="19" customFormat="1">
      <c r="A243" s="142">
        <v>241</v>
      </c>
      <c r="B243" s="230" t="s">
        <v>305</v>
      </c>
      <c r="C243" s="143"/>
      <c r="D243" s="30"/>
      <c r="E243" s="204">
        <v>109000</v>
      </c>
      <c r="F243" s="142" t="s">
        <v>592</v>
      </c>
      <c r="G243" s="142"/>
    </row>
    <row r="244" spans="1:7" s="19" customFormat="1">
      <c r="A244" s="142">
        <v>242</v>
      </c>
      <c r="B244" s="230" t="s">
        <v>448</v>
      </c>
      <c r="C244" s="143"/>
      <c r="D244" s="30"/>
      <c r="E244" s="204">
        <v>27000</v>
      </c>
      <c r="F244" s="142" t="s">
        <v>592</v>
      </c>
      <c r="G244" s="142"/>
    </row>
    <row r="245" spans="1:7" s="19" customFormat="1">
      <c r="A245" s="142">
        <v>243</v>
      </c>
      <c r="B245" s="230" t="s">
        <v>449</v>
      </c>
      <c r="C245" s="143"/>
      <c r="D245" s="30"/>
      <c r="E245" s="204">
        <v>117000</v>
      </c>
      <c r="F245" s="142" t="s">
        <v>592</v>
      </c>
      <c r="G245" s="142"/>
    </row>
    <row r="246" spans="1:7" s="19" customFormat="1">
      <c r="A246" s="142">
        <v>244</v>
      </c>
      <c r="B246" s="230" t="s">
        <v>449</v>
      </c>
      <c r="C246" s="143"/>
      <c r="D246" s="30"/>
      <c r="E246" s="204">
        <v>43000</v>
      </c>
      <c r="F246" s="142" t="s">
        <v>592</v>
      </c>
      <c r="G246" s="142"/>
    </row>
    <row r="247" spans="1:7" s="19" customFormat="1">
      <c r="A247" s="142">
        <v>245</v>
      </c>
      <c r="B247" s="230" t="s">
        <v>118</v>
      </c>
      <c r="C247" s="143"/>
      <c r="D247" s="30"/>
      <c r="E247" s="204">
        <v>78000</v>
      </c>
      <c r="F247" s="142" t="s">
        <v>592</v>
      </c>
      <c r="G247" s="142"/>
    </row>
    <row r="248" spans="1:7" s="19" customFormat="1">
      <c r="A248" s="142">
        <v>246</v>
      </c>
      <c r="B248" s="230" t="s">
        <v>118</v>
      </c>
      <c r="C248" s="143"/>
      <c r="D248" s="30"/>
      <c r="E248" s="204">
        <v>20000</v>
      </c>
      <c r="F248" s="142" t="s">
        <v>592</v>
      </c>
      <c r="G248" s="142"/>
    </row>
    <row r="249" spans="1:7" s="19" customFormat="1">
      <c r="A249" s="142">
        <v>247</v>
      </c>
      <c r="B249" s="230" t="s">
        <v>450</v>
      </c>
      <c r="C249" s="143"/>
      <c r="D249" s="30"/>
      <c r="E249" s="204">
        <v>110000</v>
      </c>
      <c r="F249" s="142" t="s">
        <v>592</v>
      </c>
      <c r="G249" s="142"/>
    </row>
    <row r="250" spans="1:7" s="19" customFormat="1">
      <c r="A250" s="142">
        <v>248</v>
      </c>
      <c r="B250" s="230" t="s">
        <v>450</v>
      </c>
      <c r="C250" s="143"/>
      <c r="D250" s="30"/>
      <c r="E250" s="204">
        <v>6000</v>
      </c>
      <c r="F250" s="142" t="s">
        <v>592</v>
      </c>
      <c r="G250" s="142"/>
    </row>
    <row r="251" spans="1:7" s="19" customFormat="1">
      <c r="A251" s="142">
        <v>249</v>
      </c>
      <c r="B251" s="230" t="s">
        <v>451</v>
      </c>
      <c r="C251" s="143"/>
      <c r="D251" s="30"/>
      <c r="E251" s="204">
        <v>38000</v>
      </c>
      <c r="F251" s="142" t="s">
        <v>592</v>
      </c>
      <c r="G251" s="142"/>
    </row>
    <row r="252" spans="1:7" s="19" customFormat="1">
      <c r="A252" s="142">
        <v>250</v>
      </c>
      <c r="B252" s="230" t="s">
        <v>90</v>
      </c>
      <c r="C252" s="143"/>
      <c r="D252" s="30"/>
      <c r="E252" s="204">
        <v>28000</v>
      </c>
      <c r="F252" s="142" t="s">
        <v>592</v>
      </c>
      <c r="G252" s="142"/>
    </row>
    <row r="253" spans="1:7" s="19" customFormat="1">
      <c r="A253" s="142">
        <v>251</v>
      </c>
      <c r="B253" s="230" t="s">
        <v>90</v>
      </c>
      <c r="C253" s="143"/>
      <c r="D253" s="30"/>
      <c r="E253" s="204">
        <v>12000</v>
      </c>
      <c r="F253" s="142" t="s">
        <v>592</v>
      </c>
      <c r="G253" s="142"/>
    </row>
    <row r="254" spans="1:7" s="19" customFormat="1">
      <c r="A254" s="142">
        <v>252</v>
      </c>
      <c r="B254" s="230" t="s">
        <v>452</v>
      </c>
      <c r="C254" s="143"/>
      <c r="D254" s="30"/>
      <c r="E254" s="204">
        <v>55000</v>
      </c>
      <c r="F254" s="142" t="s">
        <v>592</v>
      </c>
      <c r="G254" s="142"/>
    </row>
    <row r="255" spans="1:7" s="19" customFormat="1">
      <c r="A255" s="142">
        <v>253</v>
      </c>
      <c r="B255" s="230" t="s">
        <v>452</v>
      </c>
      <c r="C255" s="143"/>
      <c r="D255" s="30"/>
      <c r="E255" s="204">
        <v>87000</v>
      </c>
      <c r="F255" s="142" t="s">
        <v>592</v>
      </c>
      <c r="G255" s="142"/>
    </row>
    <row r="256" spans="1:7" s="19" customFormat="1">
      <c r="A256" s="142">
        <v>254</v>
      </c>
      <c r="B256" s="230" t="s">
        <v>453</v>
      </c>
      <c r="C256" s="143"/>
      <c r="D256" s="30"/>
      <c r="E256" s="204">
        <v>27000</v>
      </c>
      <c r="F256" s="142" t="s">
        <v>592</v>
      </c>
      <c r="G256" s="142"/>
    </row>
    <row r="257" spans="1:7" s="19" customFormat="1">
      <c r="A257" s="142">
        <v>255</v>
      </c>
      <c r="B257" s="230" t="s">
        <v>454</v>
      </c>
      <c r="C257" s="143"/>
      <c r="D257" s="30"/>
      <c r="E257" s="204">
        <v>12000</v>
      </c>
      <c r="F257" s="142" t="s">
        <v>593</v>
      </c>
      <c r="G257" s="142"/>
    </row>
    <row r="258" spans="1:7" s="19" customFormat="1">
      <c r="A258" s="142">
        <v>256</v>
      </c>
      <c r="B258" s="230" t="s">
        <v>454</v>
      </c>
      <c r="C258" s="143"/>
      <c r="D258" s="30"/>
      <c r="E258" s="204">
        <v>52000</v>
      </c>
      <c r="F258" s="142" t="s">
        <v>593</v>
      </c>
      <c r="G258" s="142"/>
    </row>
    <row r="259" spans="1:7" s="19" customFormat="1">
      <c r="A259" s="142">
        <v>257</v>
      </c>
      <c r="B259" s="230" t="s">
        <v>454</v>
      </c>
      <c r="C259" s="143"/>
      <c r="D259" s="30"/>
      <c r="E259" s="204">
        <v>57000</v>
      </c>
      <c r="F259" s="142" t="s">
        <v>593</v>
      </c>
      <c r="G259" s="142"/>
    </row>
    <row r="260" spans="1:7" s="19" customFormat="1">
      <c r="A260" s="142">
        <v>258</v>
      </c>
      <c r="B260" s="230" t="s">
        <v>455</v>
      </c>
      <c r="C260" s="143"/>
      <c r="D260" s="30"/>
      <c r="E260" s="204">
        <v>12000</v>
      </c>
      <c r="F260" s="142" t="s">
        <v>593</v>
      </c>
      <c r="G260" s="142"/>
    </row>
    <row r="261" spans="1:7" s="19" customFormat="1">
      <c r="A261" s="142">
        <v>259</v>
      </c>
      <c r="B261" s="230" t="s">
        <v>455</v>
      </c>
      <c r="C261" s="143"/>
      <c r="D261" s="30"/>
      <c r="E261" s="204">
        <v>40000</v>
      </c>
      <c r="F261" s="142" t="s">
        <v>593</v>
      </c>
      <c r="G261" s="142"/>
    </row>
    <row r="262" spans="1:7" s="19" customFormat="1">
      <c r="A262" s="142">
        <v>260</v>
      </c>
      <c r="B262" s="230" t="s">
        <v>307</v>
      </c>
      <c r="C262" s="143"/>
      <c r="D262" s="30"/>
      <c r="E262" s="204">
        <v>273000</v>
      </c>
      <c r="F262" s="142" t="s">
        <v>593</v>
      </c>
      <c r="G262" s="142" t="s">
        <v>2198</v>
      </c>
    </row>
    <row r="263" spans="1:7" s="19" customFormat="1">
      <c r="A263" s="142">
        <v>261</v>
      </c>
      <c r="B263" s="230" t="s">
        <v>91</v>
      </c>
      <c r="C263" s="143"/>
      <c r="D263" s="30"/>
      <c r="E263" s="204">
        <v>8000</v>
      </c>
      <c r="F263" s="142" t="s">
        <v>593</v>
      </c>
      <c r="G263" s="142"/>
    </row>
    <row r="264" spans="1:7" s="19" customFormat="1">
      <c r="A264" s="142">
        <v>262</v>
      </c>
      <c r="B264" s="230" t="s">
        <v>4</v>
      </c>
      <c r="C264" s="143"/>
      <c r="D264" s="30"/>
      <c r="E264" s="204">
        <v>180000</v>
      </c>
      <c r="F264" s="142" t="s">
        <v>593</v>
      </c>
      <c r="G264" s="142"/>
    </row>
    <row r="265" spans="1:7" s="19" customFormat="1">
      <c r="A265" s="142">
        <v>263</v>
      </c>
      <c r="B265" s="230" t="s">
        <v>4</v>
      </c>
      <c r="C265" s="143"/>
      <c r="D265" s="30"/>
      <c r="E265" s="204">
        <v>20000</v>
      </c>
      <c r="F265" s="142" t="s">
        <v>593</v>
      </c>
      <c r="G265" s="142"/>
    </row>
    <row r="266" spans="1:7" s="19" customFormat="1">
      <c r="A266" s="142">
        <v>264</v>
      </c>
      <c r="B266" s="230" t="s">
        <v>4</v>
      </c>
      <c r="C266" s="143"/>
      <c r="D266" s="30"/>
      <c r="E266" s="204">
        <v>58000</v>
      </c>
      <c r="F266" s="142" t="s">
        <v>593</v>
      </c>
      <c r="G266" s="142"/>
    </row>
    <row r="267" spans="1:7" s="19" customFormat="1">
      <c r="A267" s="142">
        <v>265</v>
      </c>
      <c r="B267" s="230" t="s">
        <v>5</v>
      </c>
      <c r="C267" s="143"/>
      <c r="D267" s="30"/>
      <c r="E267" s="204">
        <v>50000</v>
      </c>
      <c r="F267" s="142" t="s">
        <v>593</v>
      </c>
      <c r="G267" s="142"/>
    </row>
    <row r="268" spans="1:7" s="19" customFormat="1">
      <c r="A268" s="142">
        <v>266</v>
      </c>
      <c r="B268" s="230" t="s">
        <v>308</v>
      </c>
      <c r="C268" s="143"/>
      <c r="D268" s="30"/>
      <c r="E268" s="204">
        <v>76000</v>
      </c>
      <c r="F268" s="142" t="s">
        <v>593</v>
      </c>
      <c r="G268" s="142"/>
    </row>
    <row r="269" spans="1:7" s="19" customFormat="1">
      <c r="A269" s="142">
        <v>267</v>
      </c>
      <c r="B269" s="230" t="s">
        <v>456</v>
      </c>
      <c r="C269" s="143"/>
      <c r="D269" s="30"/>
      <c r="E269" s="204">
        <v>37000</v>
      </c>
      <c r="F269" s="142" t="s">
        <v>593</v>
      </c>
      <c r="G269" s="142"/>
    </row>
    <row r="270" spans="1:7" s="19" customFormat="1">
      <c r="A270" s="142">
        <v>268</v>
      </c>
      <c r="B270" s="230" t="s">
        <v>43</v>
      </c>
      <c r="C270" s="143"/>
      <c r="D270" s="30"/>
      <c r="E270" s="204">
        <v>25000</v>
      </c>
      <c r="F270" s="142" t="s">
        <v>593</v>
      </c>
      <c r="G270" s="142"/>
    </row>
    <row r="271" spans="1:7" s="19" customFormat="1">
      <c r="A271" s="142">
        <v>269</v>
      </c>
      <c r="B271" s="230" t="s">
        <v>245</v>
      </c>
      <c r="C271" s="143"/>
      <c r="D271" s="30"/>
      <c r="E271" s="204">
        <v>26000</v>
      </c>
      <c r="F271" s="142" t="s">
        <v>593</v>
      </c>
      <c r="G271" s="142"/>
    </row>
    <row r="272" spans="1:7" s="19" customFormat="1">
      <c r="A272" s="142">
        <v>270</v>
      </c>
      <c r="B272" s="230" t="s">
        <v>245</v>
      </c>
      <c r="C272" s="143"/>
      <c r="D272" s="30"/>
      <c r="E272" s="204">
        <v>98000</v>
      </c>
      <c r="F272" s="142" t="s">
        <v>593</v>
      </c>
      <c r="G272" s="142"/>
    </row>
    <row r="273" spans="1:7" s="19" customFormat="1">
      <c r="A273" s="142">
        <v>271</v>
      </c>
      <c r="B273" s="230" t="s">
        <v>6</v>
      </c>
      <c r="C273" s="143"/>
      <c r="D273" s="30"/>
      <c r="E273" s="204">
        <v>63000</v>
      </c>
      <c r="F273" s="142" t="s">
        <v>593</v>
      </c>
      <c r="G273" s="142"/>
    </row>
    <row r="274" spans="1:7" s="19" customFormat="1">
      <c r="A274" s="142">
        <v>272</v>
      </c>
      <c r="B274" s="230" t="s">
        <v>6</v>
      </c>
      <c r="C274" s="143"/>
      <c r="D274" s="30"/>
      <c r="E274" s="204">
        <v>30000</v>
      </c>
      <c r="F274" s="142" t="s">
        <v>593</v>
      </c>
      <c r="G274" s="142"/>
    </row>
    <row r="275" spans="1:7" s="19" customFormat="1">
      <c r="A275" s="142">
        <v>273</v>
      </c>
      <c r="B275" s="230" t="s">
        <v>457</v>
      </c>
      <c r="C275" s="143"/>
      <c r="D275" s="30"/>
      <c r="E275" s="204">
        <v>6000</v>
      </c>
      <c r="F275" s="142" t="s">
        <v>594</v>
      </c>
      <c r="G275" s="142"/>
    </row>
    <row r="276" spans="1:7" s="19" customFormat="1">
      <c r="A276" s="142">
        <v>274</v>
      </c>
      <c r="B276" s="230" t="s">
        <v>457</v>
      </c>
      <c r="C276" s="143"/>
      <c r="D276" s="30"/>
      <c r="E276" s="204">
        <v>107000</v>
      </c>
      <c r="F276" s="142" t="s">
        <v>594</v>
      </c>
      <c r="G276" s="142"/>
    </row>
    <row r="277" spans="1:7" s="19" customFormat="1">
      <c r="A277" s="142">
        <v>275</v>
      </c>
      <c r="B277" s="230" t="s">
        <v>458</v>
      </c>
      <c r="C277" s="143"/>
      <c r="D277" s="30"/>
      <c r="E277" s="204">
        <v>15000</v>
      </c>
      <c r="F277" s="142" t="s">
        <v>594</v>
      </c>
      <c r="G277" s="142"/>
    </row>
    <row r="278" spans="1:7" s="19" customFormat="1">
      <c r="A278" s="142">
        <v>276</v>
      </c>
      <c r="B278" s="230" t="s">
        <v>458</v>
      </c>
      <c r="C278" s="143"/>
      <c r="D278" s="30"/>
      <c r="E278" s="204">
        <v>48000</v>
      </c>
      <c r="F278" s="142" t="s">
        <v>594</v>
      </c>
      <c r="G278" s="142"/>
    </row>
    <row r="279" spans="1:7" s="19" customFormat="1">
      <c r="A279" s="142">
        <v>277</v>
      </c>
      <c r="B279" s="230" t="s">
        <v>459</v>
      </c>
      <c r="C279" s="143"/>
      <c r="D279" s="30"/>
      <c r="E279" s="204">
        <v>30000</v>
      </c>
      <c r="F279" s="142" t="s">
        <v>594</v>
      </c>
      <c r="G279" s="142"/>
    </row>
    <row r="280" spans="1:7" s="19" customFormat="1">
      <c r="A280" s="142">
        <v>278</v>
      </c>
      <c r="B280" s="230" t="s">
        <v>44</v>
      </c>
      <c r="C280" s="143"/>
      <c r="D280" s="30"/>
      <c r="E280" s="204">
        <v>168000</v>
      </c>
      <c r="F280" s="142" t="s">
        <v>594</v>
      </c>
      <c r="G280" s="142"/>
    </row>
    <row r="281" spans="1:7" s="19" customFormat="1">
      <c r="A281" s="142">
        <v>279</v>
      </c>
      <c r="B281" s="230" t="s">
        <v>44</v>
      </c>
      <c r="C281" s="143"/>
      <c r="D281" s="30"/>
      <c r="E281" s="204">
        <v>35000</v>
      </c>
      <c r="F281" s="142" t="s">
        <v>594</v>
      </c>
      <c r="G281" s="142"/>
    </row>
    <row r="282" spans="1:7" s="19" customFormat="1">
      <c r="A282" s="142">
        <v>280</v>
      </c>
      <c r="B282" s="230" t="s">
        <v>460</v>
      </c>
      <c r="C282" s="143"/>
      <c r="D282" s="30"/>
      <c r="E282" s="204">
        <v>70000</v>
      </c>
      <c r="F282" s="142" t="s">
        <v>594</v>
      </c>
      <c r="G282" s="142"/>
    </row>
    <row r="283" spans="1:7" s="19" customFormat="1">
      <c r="A283" s="142">
        <v>281</v>
      </c>
      <c r="B283" s="230" t="s">
        <v>461</v>
      </c>
      <c r="C283" s="143"/>
      <c r="D283" s="30"/>
      <c r="E283" s="204">
        <v>67000</v>
      </c>
      <c r="F283" s="142" t="s">
        <v>594</v>
      </c>
      <c r="G283" s="142"/>
    </row>
    <row r="284" spans="1:7" s="19" customFormat="1">
      <c r="A284" s="142">
        <v>282</v>
      </c>
      <c r="B284" s="230" t="s">
        <v>462</v>
      </c>
      <c r="C284" s="143"/>
      <c r="D284" s="30"/>
      <c r="E284" s="204">
        <v>36000</v>
      </c>
      <c r="F284" s="142" t="s">
        <v>594</v>
      </c>
      <c r="G284" s="142"/>
    </row>
    <row r="285" spans="1:7" s="19" customFormat="1">
      <c r="A285" s="142">
        <v>283</v>
      </c>
      <c r="B285" s="230" t="s">
        <v>463</v>
      </c>
      <c r="C285" s="143"/>
      <c r="D285" s="30"/>
      <c r="E285" s="204">
        <v>50000</v>
      </c>
      <c r="F285" s="142" t="s">
        <v>594</v>
      </c>
      <c r="G285" s="142"/>
    </row>
    <row r="286" spans="1:7" s="19" customFormat="1">
      <c r="A286" s="142">
        <v>284</v>
      </c>
      <c r="B286" s="230" t="s">
        <v>463</v>
      </c>
      <c r="C286" s="143"/>
      <c r="D286" s="30"/>
      <c r="E286" s="204">
        <v>6000</v>
      </c>
      <c r="F286" s="142" t="s">
        <v>594</v>
      </c>
      <c r="G286" s="142"/>
    </row>
    <row r="287" spans="1:7" s="19" customFormat="1">
      <c r="A287" s="142">
        <v>285</v>
      </c>
      <c r="B287" s="230" t="s">
        <v>120</v>
      </c>
      <c r="C287" s="143"/>
      <c r="D287" s="30"/>
      <c r="E287" s="204">
        <v>5000</v>
      </c>
      <c r="F287" s="142" t="s">
        <v>594</v>
      </c>
      <c r="G287" s="142"/>
    </row>
    <row r="288" spans="1:7" s="19" customFormat="1">
      <c r="A288" s="142">
        <v>286</v>
      </c>
      <c r="B288" s="230" t="s">
        <v>121</v>
      </c>
      <c r="C288" s="143"/>
      <c r="D288" s="30"/>
      <c r="E288" s="204">
        <v>98000</v>
      </c>
      <c r="F288" s="142" t="s">
        <v>594</v>
      </c>
      <c r="G288" s="142"/>
    </row>
    <row r="289" spans="1:7" s="19" customFormat="1">
      <c r="A289" s="142">
        <v>287</v>
      </c>
      <c r="B289" s="230" t="s">
        <v>121</v>
      </c>
      <c r="C289" s="143"/>
      <c r="D289" s="30"/>
      <c r="E289" s="204">
        <v>28000</v>
      </c>
      <c r="F289" s="142" t="s">
        <v>595</v>
      </c>
      <c r="G289" s="142"/>
    </row>
    <row r="290" spans="1:7" s="19" customFormat="1" ht="28.5">
      <c r="A290" s="142">
        <v>288</v>
      </c>
      <c r="B290" s="230" t="s">
        <v>309</v>
      </c>
      <c r="C290" s="143"/>
      <c r="D290" s="30"/>
      <c r="E290" s="204">
        <v>63000</v>
      </c>
      <c r="F290" s="142" t="s">
        <v>595</v>
      </c>
      <c r="G290" s="142" t="s">
        <v>3678</v>
      </c>
    </row>
    <row r="291" spans="1:7" s="19" customFormat="1">
      <c r="A291" s="142">
        <v>289</v>
      </c>
      <c r="B291" s="230" t="s">
        <v>464</v>
      </c>
      <c r="C291" s="143"/>
      <c r="D291" s="30"/>
      <c r="E291" s="204">
        <v>89000</v>
      </c>
      <c r="F291" s="142" t="s">
        <v>595</v>
      </c>
      <c r="G291" s="142"/>
    </row>
    <row r="292" spans="1:7" s="19" customFormat="1">
      <c r="A292" s="142">
        <v>290</v>
      </c>
      <c r="B292" s="230" t="s">
        <v>464</v>
      </c>
      <c r="C292" s="143"/>
      <c r="D292" s="30"/>
      <c r="E292" s="204">
        <v>18000</v>
      </c>
      <c r="F292" s="142" t="s">
        <v>595</v>
      </c>
      <c r="G292" s="142"/>
    </row>
    <row r="293" spans="1:7" s="19" customFormat="1">
      <c r="A293" s="142">
        <v>291</v>
      </c>
      <c r="B293" s="230" t="s">
        <v>464</v>
      </c>
      <c r="C293" s="143"/>
      <c r="D293" s="30"/>
      <c r="E293" s="204">
        <v>12000</v>
      </c>
      <c r="F293" s="142" t="s">
        <v>595</v>
      </c>
      <c r="G293" s="142"/>
    </row>
    <row r="294" spans="1:7" s="19" customFormat="1">
      <c r="A294" s="142">
        <v>292</v>
      </c>
      <c r="B294" s="230" t="s">
        <v>465</v>
      </c>
      <c r="C294" s="143"/>
      <c r="D294" s="30"/>
      <c r="E294" s="204">
        <v>67000</v>
      </c>
      <c r="F294" s="142" t="s">
        <v>595</v>
      </c>
      <c r="G294" s="142"/>
    </row>
    <row r="295" spans="1:7" s="19" customFormat="1">
      <c r="A295" s="142">
        <v>293</v>
      </c>
      <c r="B295" s="230" t="s">
        <v>465</v>
      </c>
      <c r="C295" s="143"/>
      <c r="D295" s="30"/>
      <c r="E295" s="204">
        <v>67000</v>
      </c>
      <c r="F295" s="142" t="s">
        <v>595</v>
      </c>
      <c r="G295" s="142"/>
    </row>
    <row r="296" spans="1:7" s="19" customFormat="1">
      <c r="A296" s="142">
        <v>294</v>
      </c>
      <c r="B296" s="230" t="s">
        <v>92</v>
      </c>
      <c r="C296" s="143"/>
      <c r="D296" s="30"/>
      <c r="E296" s="204">
        <v>3000</v>
      </c>
      <c r="F296" s="142" t="s">
        <v>595</v>
      </c>
      <c r="G296" s="142"/>
    </row>
    <row r="297" spans="1:7" s="19" customFormat="1">
      <c r="A297" s="142">
        <v>295</v>
      </c>
      <c r="B297" s="230" t="s">
        <v>92</v>
      </c>
      <c r="C297" s="143"/>
      <c r="D297" s="30"/>
      <c r="E297" s="204">
        <v>64000</v>
      </c>
      <c r="F297" s="142" t="s">
        <v>595</v>
      </c>
      <c r="G297" s="142"/>
    </row>
    <row r="298" spans="1:7" s="19" customFormat="1">
      <c r="A298" s="142">
        <v>296</v>
      </c>
      <c r="B298" s="230" t="s">
        <v>466</v>
      </c>
      <c r="C298" s="143"/>
      <c r="D298" s="30"/>
      <c r="E298" s="204">
        <v>48000</v>
      </c>
      <c r="F298" s="142" t="s">
        <v>595</v>
      </c>
      <c r="G298" s="142"/>
    </row>
    <row r="299" spans="1:7" s="19" customFormat="1">
      <c r="A299" s="142">
        <v>297</v>
      </c>
      <c r="B299" s="230" t="s">
        <v>311</v>
      </c>
      <c r="C299" s="143"/>
      <c r="D299" s="30"/>
      <c r="E299" s="204">
        <v>5000</v>
      </c>
      <c r="F299" s="142" t="s">
        <v>595</v>
      </c>
      <c r="G299" s="142"/>
    </row>
    <row r="300" spans="1:7" s="19" customFormat="1">
      <c r="A300" s="142">
        <v>298</v>
      </c>
      <c r="B300" s="230" t="s">
        <v>467</v>
      </c>
      <c r="C300" s="143"/>
      <c r="D300" s="30"/>
      <c r="E300" s="204">
        <v>238000</v>
      </c>
      <c r="F300" s="142" t="s">
        <v>595</v>
      </c>
      <c r="G300" s="142" t="s">
        <v>2198</v>
      </c>
    </row>
    <row r="301" spans="1:7" s="19" customFormat="1">
      <c r="A301" s="142">
        <v>299</v>
      </c>
      <c r="B301" s="230" t="s">
        <v>312</v>
      </c>
      <c r="C301" s="143"/>
      <c r="D301" s="30"/>
      <c r="E301" s="204">
        <v>74000</v>
      </c>
      <c r="F301" s="142" t="s">
        <v>595</v>
      </c>
      <c r="G301" s="142"/>
    </row>
    <row r="302" spans="1:7" s="19" customFormat="1">
      <c r="A302" s="142">
        <v>300</v>
      </c>
      <c r="B302" s="230" t="s">
        <v>468</v>
      </c>
      <c r="C302" s="143"/>
      <c r="D302" s="30"/>
      <c r="E302" s="204">
        <v>98000</v>
      </c>
      <c r="F302" s="142" t="s">
        <v>596</v>
      </c>
      <c r="G302" s="142"/>
    </row>
    <row r="303" spans="1:7" s="19" customFormat="1">
      <c r="A303" s="142">
        <v>301</v>
      </c>
      <c r="B303" s="230" t="s">
        <v>469</v>
      </c>
      <c r="C303" s="143"/>
      <c r="D303" s="30"/>
      <c r="E303" s="204">
        <v>36000</v>
      </c>
      <c r="F303" s="142" t="s">
        <v>596</v>
      </c>
      <c r="G303" s="142"/>
    </row>
    <row r="304" spans="1:7" s="19" customFormat="1">
      <c r="A304" s="142">
        <v>302</v>
      </c>
      <c r="B304" s="230" t="s">
        <v>469</v>
      </c>
      <c r="C304" s="143"/>
      <c r="D304" s="30"/>
      <c r="E304" s="204">
        <v>100000</v>
      </c>
      <c r="F304" s="142" t="s">
        <v>596</v>
      </c>
      <c r="G304" s="142"/>
    </row>
    <row r="305" spans="1:7" s="19" customFormat="1">
      <c r="A305" s="142">
        <v>303</v>
      </c>
      <c r="B305" s="230" t="s">
        <v>470</v>
      </c>
      <c r="C305" s="143"/>
      <c r="D305" s="30"/>
      <c r="E305" s="204">
        <v>220000</v>
      </c>
      <c r="F305" s="142" t="s">
        <v>596</v>
      </c>
      <c r="G305" s="142" t="s">
        <v>2198</v>
      </c>
    </row>
    <row r="306" spans="1:7" s="19" customFormat="1">
      <c r="A306" s="142">
        <v>304</v>
      </c>
      <c r="B306" s="230" t="s">
        <v>470</v>
      </c>
      <c r="C306" s="143"/>
      <c r="D306" s="30"/>
      <c r="E306" s="204">
        <v>72000</v>
      </c>
      <c r="F306" s="142" t="s">
        <v>596</v>
      </c>
      <c r="G306" s="142"/>
    </row>
    <row r="307" spans="1:7" s="19" customFormat="1">
      <c r="A307" s="142">
        <v>305</v>
      </c>
      <c r="B307" s="230" t="s">
        <v>313</v>
      </c>
      <c r="C307" s="143"/>
      <c r="D307" s="30"/>
      <c r="E307" s="204">
        <v>217000</v>
      </c>
      <c r="F307" s="142" t="s">
        <v>596</v>
      </c>
      <c r="G307" s="142" t="s">
        <v>2198</v>
      </c>
    </row>
    <row r="308" spans="1:7" s="19" customFormat="1">
      <c r="A308" s="142">
        <v>306</v>
      </c>
      <c r="B308" s="230" t="s">
        <v>313</v>
      </c>
      <c r="C308" s="143"/>
      <c r="D308" s="30"/>
      <c r="E308" s="204">
        <v>55000</v>
      </c>
      <c r="F308" s="142" t="s">
        <v>596</v>
      </c>
      <c r="G308" s="142"/>
    </row>
    <row r="309" spans="1:7" s="19" customFormat="1">
      <c r="A309" s="142">
        <v>307</v>
      </c>
      <c r="B309" s="230" t="s">
        <v>313</v>
      </c>
      <c r="C309" s="143"/>
      <c r="D309" s="30"/>
      <c r="E309" s="204">
        <v>3500</v>
      </c>
      <c r="F309" s="142" t="s">
        <v>596</v>
      </c>
      <c r="G309" s="142"/>
    </row>
    <row r="310" spans="1:7" s="19" customFormat="1">
      <c r="A310" s="142">
        <v>308</v>
      </c>
      <c r="B310" s="230" t="s">
        <v>7</v>
      </c>
      <c r="C310" s="143"/>
      <c r="D310" s="30"/>
      <c r="E310" s="204">
        <v>171500</v>
      </c>
      <c r="F310" s="142" t="s">
        <v>596</v>
      </c>
      <c r="G310" s="142"/>
    </row>
    <row r="311" spans="1:7" s="19" customFormat="1">
      <c r="A311" s="142">
        <v>309</v>
      </c>
      <c r="B311" s="230" t="s">
        <v>314</v>
      </c>
      <c r="C311" s="143"/>
      <c r="D311" s="30"/>
      <c r="E311" s="204">
        <v>35000</v>
      </c>
      <c r="F311" s="142" t="s">
        <v>596</v>
      </c>
      <c r="G311" s="142"/>
    </row>
    <row r="312" spans="1:7" s="19" customFormat="1">
      <c r="A312" s="142">
        <v>310</v>
      </c>
      <c r="B312" s="230" t="s">
        <v>471</v>
      </c>
      <c r="C312" s="143"/>
      <c r="D312" s="30"/>
      <c r="E312" s="204">
        <v>100000</v>
      </c>
      <c r="F312" s="142" t="s">
        <v>596</v>
      </c>
      <c r="G312" s="142"/>
    </row>
    <row r="313" spans="1:7" s="19" customFormat="1">
      <c r="A313" s="142">
        <v>311</v>
      </c>
      <c r="B313" s="230" t="s">
        <v>472</v>
      </c>
      <c r="C313" s="143"/>
      <c r="D313" s="30"/>
      <c r="E313" s="204">
        <v>30000</v>
      </c>
      <c r="F313" s="142" t="s">
        <v>596</v>
      </c>
      <c r="G313" s="142"/>
    </row>
    <row r="314" spans="1:7" s="19" customFormat="1">
      <c r="A314" s="142">
        <v>312</v>
      </c>
      <c r="B314" s="230" t="s">
        <v>46</v>
      </c>
      <c r="C314" s="143"/>
      <c r="D314" s="30"/>
      <c r="E314" s="204">
        <v>15000</v>
      </c>
      <c r="F314" s="142" t="s">
        <v>596</v>
      </c>
      <c r="G314" s="142"/>
    </row>
    <row r="315" spans="1:7" s="19" customFormat="1">
      <c r="A315" s="142">
        <v>313</v>
      </c>
      <c r="B315" s="230" t="s">
        <v>46</v>
      </c>
      <c r="C315" s="143"/>
      <c r="D315" s="30"/>
      <c r="E315" s="204">
        <v>115000</v>
      </c>
      <c r="F315" s="142" t="s">
        <v>596</v>
      </c>
      <c r="G315" s="142"/>
    </row>
    <row r="316" spans="1:7" s="19" customFormat="1">
      <c r="A316" s="142">
        <v>314</v>
      </c>
      <c r="B316" s="230" t="s">
        <v>473</v>
      </c>
      <c r="C316" s="143"/>
      <c r="D316" s="30"/>
      <c r="E316" s="204">
        <v>100000</v>
      </c>
      <c r="F316" s="142" t="s">
        <v>596</v>
      </c>
      <c r="G316" s="142"/>
    </row>
    <row r="317" spans="1:7" s="19" customFormat="1">
      <c r="A317" s="142">
        <v>315</v>
      </c>
      <c r="B317" s="230" t="s">
        <v>315</v>
      </c>
      <c r="C317" s="143"/>
      <c r="D317" s="30"/>
      <c r="E317" s="204">
        <v>78000</v>
      </c>
      <c r="F317" s="142" t="s">
        <v>597</v>
      </c>
      <c r="G317" s="142"/>
    </row>
    <row r="318" spans="1:7" s="19" customFormat="1">
      <c r="A318" s="142">
        <v>316</v>
      </c>
      <c r="B318" s="230" t="s">
        <v>315</v>
      </c>
      <c r="C318" s="143"/>
      <c r="D318" s="30"/>
      <c r="E318" s="204">
        <v>100000</v>
      </c>
      <c r="F318" s="142" t="s">
        <v>597</v>
      </c>
      <c r="G318" s="142"/>
    </row>
    <row r="319" spans="1:7" s="19" customFormat="1">
      <c r="A319" s="142">
        <v>317</v>
      </c>
      <c r="B319" s="230" t="s">
        <v>315</v>
      </c>
      <c r="C319" s="143"/>
      <c r="D319" s="30"/>
      <c r="E319" s="204">
        <v>112000</v>
      </c>
      <c r="F319" s="142" t="s">
        <v>597</v>
      </c>
      <c r="G319" s="142"/>
    </row>
    <row r="320" spans="1:7" s="19" customFormat="1">
      <c r="A320" s="142">
        <v>318</v>
      </c>
      <c r="B320" s="230" t="s">
        <v>474</v>
      </c>
      <c r="C320" s="143"/>
      <c r="D320" s="30"/>
      <c r="E320" s="204">
        <v>100000</v>
      </c>
      <c r="F320" s="142" t="s">
        <v>597</v>
      </c>
      <c r="G320" s="142"/>
    </row>
    <row r="321" spans="1:7" s="19" customFormat="1">
      <c r="A321" s="142">
        <v>319</v>
      </c>
      <c r="B321" s="230" t="s">
        <v>474</v>
      </c>
      <c r="C321" s="143"/>
      <c r="D321" s="30"/>
      <c r="E321" s="204">
        <v>30000</v>
      </c>
      <c r="F321" s="142" t="s">
        <v>597</v>
      </c>
      <c r="G321" s="142"/>
    </row>
    <row r="322" spans="1:7" s="19" customFormat="1">
      <c r="A322" s="142">
        <v>320</v>
      </c>
      <c r="B322" s="230" t="s">
        <v>8</v>
      </c>
      <c r="C322" s="143"/>
      <c r="D322" s="30"/>
      <c r="E322" s="204">
        <v>11000</v>
      </c>
      <c r="F322" s="142" t="s">
        <v>597</v>
      </c>
      <c r="G322" s="142"/>
    </row>
    <row r="323" spans="1:7" s="19" customFormat="1">
      <c r="A323" s="142">
        <v>321</v>
      </c>
      <c r="B323" s="230" t="s">
        <v>8</v>
      </c>
      <c r="C323" s="143"/>
      <c r="D323" s="30"/>
      <c r="E323" s="204">
        <v>200000</v>
      </c>
      <c r="F323" s="142" t="s">
        <v>597</v>
      </c>
      <c r="G323" s="142" t="s">
        <v>2198</v>
      </c>
    </row>
    <row r="324" spans="1:7" s="19" customFormat="1">
      <c r="A324" s="142">
        <v>322</v>
      </c>
      <c r="B324" s="230" t="s">
        <v>8</v>
      </c>
      <c r="C324" s="143"/>
      <c r="D324" s="30"/>
      <c r="E324" s="204">
        <v>152000</v>
      </c>
      <c r="F324" s="142" t="s">
        <v>597</v>
      </c>
      <c r="G324" s="142"/>
    </row>
    <row r="325" spans="1:7" s="19" customFormat="1">
      <c r="A325" s="142">
        <v>323</v>
      </c>
      <c r="B325" s="230" t="s">
        <v>8</v>
      </c>
      <c r="C325" s="143"/>
      <c r="D325" s="30"/>
      <c r="E325" s="204">
        <v>200000</v>
      </c>
      <c r="F325" s="142" t="s">
        <v>597</v>
      </c>
      <c r="G325" s="142" t="s">
        <v>2198</v>
      </c>
    </row>
    <row r="326" spans="1:7" s="19" customFormat="1">
      <c r="A326" s="142">
        <v>324</v>
      </c>
      <c r="B326" s="230" t="s">
        <v>8</v>
      </c>
      <c r="C326" s="143"/>
      <c r="D326" s="30"/>
      <c r="E326" s="204">
        <v>186000</v>
      </c>
      <c r="F326" s="142" t="s">
        <v>597</v>
      </c>
      <c r="G326" s="142"/>
    </row>
    <row r="327" spans="1:7" s="19" customFormat="1">
      <c r="A327" s="142">
        <v>325</v>
      </c>
      <c r="B327" s="230" t="s">
        <v>316</v>
      </c>
      <c r="C327" s="143"/>
      <c r="D327" s="30"/>
      <c r="E327" s="204">
        <v>8000</v>
      </c>
      <c r="F327" s="142" t="s">
        <v>597</v>
      </c>
      <c r="G327" s="142"/>
    </row>
    <row r="328" spans="1:7" s="19" customFormat="1">
      <c r="A328" s="142">
        <v>326</v>
      </c>
      <c r="B328" s="230" t="s">
        <v>316</v>
      </c>
      <c r="C328" s="143"/>
      <c r="D328" s="30"/>
      <c r="E328" s="204">
        <v>200000</v>
      </c>
      <c r="F328" s="142" t="s">
        <v>597</v>
      </c>
      <c r="G328" s="142" t="s">
        <v>2198</v>
      </c>
    </row>
    <row r="329" spans="1:7" s="19" customFormat="1">
      <c r="A329" s="142">
        <v>327</v>
      </c>
      <c r="B329" s="230" t="s">
        <v>316</v>
      </c>
      <c r="C329" s="143"/>
      <c r="D329" s="30"/>
      <c r="E329" s="204">
        <v>200000</v>
      </c>
      <c r="F329" s="142" t="s">
        <v>597</v>
      </c>
      <c r="G329" s="142" t="s">
        <v>2198</v>
      </c>
    </row>
    <row r="330" spans="1:7" s="19" customFormat="1">
      <c r="A330" s="142">
        <v>328</v>
      </c>
      <c r="B330" s="230" t="s">
        <v>475</v>
      </c>
      <c r="C330" s="143"/>
      <c r="D330" s="30"/>
      <c r="E330" s="204">
        <v>30000</v>
      </c>
      <c r="F330" s="142" t="s">
        <v>597</v>
      </c>
      <c r="G330" s="142"/>
    </row>
    <row r="331" spans="1:7" s="19" customFormat="1">
      <c r="A331" s="142">
        <v>329</v>
      </c>
      <c r="B331" s="230" t="s">
        <v>476</v>
      </c>
      <c r="C331" s="143"/>
      <c r="D331" s="30"/>
      <c r="E331" s="204">
        <v>94000</v>
      </c>
      <c r="F331" s="142" t="s">
        <v>597</v>
      </c>
      <c r="G331" s="142"/>
    </row>
    <row r="332" spans="1:7" s="19" customFormat="1">
      <c r="A332" s="142">
        <v>330</v>
      </c>
      <c r="B332" s="230" t="s">
        <v>477</v>
      </c>
      <c r="C332" s="143"/>
      <c r="D332" s="30"/>
      <c r="E332" s="204">
        <v>46500</v>
      </c>
      <c r="F332" s="142" t="s">
        <v>597</v>
      </c>
      <c r="G332" s="142"/>
    </row>
    <row r="333" spans="1:7" s="19" customFormat="1">
      <c r="A333" s="142">
        <v>331</v>
      </c>
      <c r="B333" s="230" t="s">
        <v>478</v>
      </c>
      <c r="C333" s="143"/>
      <c r="D333" s="30"/>
      <c r="E333" s="204">
        <v>71000</v>
      </c>
      <c r="F333" s="142" t="s">
        <v>597</v>
      </c>
      <c r="G333" s="142"/>
    </row>
    <row r="334" spans="1:7" s="19" customFormat="1">
      <c r="A334" s="142">
        <v>332</v>
      </c>
      <c r="B334" s="230" t="s">
        <v>317</v>
      </c>
      <c r="C334" s="143"/>
      <c r="D334" s="30"/>
      <c r="E334" s="204">
        <v>4000</v>
      </c>
      <c r="F334" s="142" t="s">
        <v>597</v>
      </c>
      <c r="G334" s="142"/>
    </row>
    <row r="335" spans="1:7" s="19" customFormat="1">
      <c r="A335" s="142">
        <v>333</v>
      </c>
      <c r="B335" s="230" t="s">
        <v>317</v>
      </c>
      <c r="C335" s="143"/>
      <c r="D335" s="30"/>
      <c r="E335" s="204">
        <v>78000</v>
      </c>
      <c r="F335" s="142" t="s">
        <v>597</v>
      </c>
      <c r="G335" s="142"/>
    </row>
    <row r="336" spans="1:7" s="19" customFormat="1">
      <c r="A336" s="142">
        <v>334</v>
      </c>
      <c r="B336" s="230" t="s">
        <v>124</v>
      </c>
      <c r="C336" s="143"/>
      <c r="D336" s="30"/>
      <c r="E336" s="204">
        <v>30000</v>
      </c>
      <c r="F336" s="142" t="s">
        <v>597</v>
      </c>
      <c r="G336" s="142"/>
    </row>
    <row r="337" spans="1:7" s="19" customFormat="1">
      <c r="A337" s="142">
        <v>335</v>
      </c>
      <c r="B337" s="230" t="s">
        <v>124</v>
      </c>
      <c r="C337" s="143"/>
      <c r="D337" s="30"/>
      <c r="E337" s="204">
        <v>10000</v>
      </c>
      <c r="F337" s="142" t="s">
        <v>598</v>
      </c>
      <c r="G337" s="142"/>
    </row>
    <row r="338" spans="1:7" s="19" customFormat="1">
      <c r="A338" s="142">
        <v>336</v>
      </c>
      <c r="B338" s="230" t="s">
        <v>318</v>
      </c>
      <c r="C338" s="143"/>
      <c r="D338" s="30"/>
      <c r="E338" s="204">
        <v>85000</v>
      </c>
      <c r="F338" s="142" t="s">
        <v>598</v>
      </c>
      <c r="G338" s="142"/>
    </row>
    <row r="339" spans="1:7" s="19" customFormat="1">
      <c r="A339" s="142">
        <v>337</v>
      </c>
      <c r="B339" s="230" t="s">
        <v>479</v>
      </c>
      <c r="C339" s="143"/>
      <c r="D339" s="30"/>
      <c r="E339" s="204">
        <v>39000</v>
      </c>
      <c r="F339" s="142" t="s">
        <v>598</v>
      </c>
      <c r="G339" s="142"/>
    </row>
    <row r="340" spans="1:7" s="19" customFormat="1">
      <c r="A340" s="142">
        <v>338</v>
      </c>
      <c r="B340" s="230" t="s">
        <v>480</v>
      </c>
      <c r="C340" s="143"/>
      <c r="D340" s="30"/>
      <c r="E340" s="204">
        <v>121000</v>
      </c>
      <c r="F340" s="142" t="s">
        <v>598</v>
      </c>
      <c r="G340" s="142"/>
    </row>
    <row r="341" spans="1:7" s="19" customFormat="1">
      <c r="A341" s="142">
        <v>339</v>
      </c>
      <c r="B341" s="230" t="s">
        <v>480</v>
      </c>
      <c r="C341" s="143"/>
      <c r="D341" s="30"/>
      <c r="E341" s="204">
        <v>40000</v>
      </c>
      <c r="F341" s="142" t="s">
        <v>598</v>
      </c>
      <c r="G341" s="142"/>
    </row>
    <row r="342" spans="1:7" s="19" customFormat="1">
      <c r="A342" s="142">
        <v>340</v>
      </c>
      <c r="B342" s="230" t="s">
        <v>481</v>
      </c>
      <c r="C342" s="143"/>
      <c r="D342" s="30"/>
      <c r="E342" s="204">
        <v>264000</v>
      </c>
      <c r="F342" s="142" t="s">
        <v>598</v>
      </c>
      <c r="G342" s="142" t="s">
        <v>2198</v>
      </c>
    </row>
    <row r="343" spans="1:7" s="19" customFormat="1">
      <c r="A343" s="142">
        <v>341</v>
      </c>
      <c r="B343" s="230" t="s">
        <v>125</v>
      </c>
      <c r="C343" s="143"/>
      <c r="D343" s="30"/>
      <c r="E343" s="204">
        <v>136500</v>
      </c>
      <c r="F343" s="142" t="s">
        <v>598</v>
      </c>
      <c r="G343" s="142"/>
    </row>
    <row r="344" spans="1:7" s="19" customFormat="1">
      <c r="A344" s="142">
        <v>342</v>
      </c>
      <c r="B344" s="230" t="s">
        <v>9</v>
      </c>
      <c r="C344" s="143"/>
      <c r="D344" s="30"/>
      <c r="E344" s="204">
        <v>106000</v>
      </c>
      <c r="F344" s="142" t="s">
        <v>598</v>
      </c>
      <c r="G344" s="142"/>
    </row>
    <row r="345" spans="1:7" s="19" customFormat="1">
      <c r="A345" s="142">
        <v>343</v>
      </c>
      <c r="B345" s="230" t="s">
        <v>319</v>
      </c>
      <c r="C345" s="143"/>
      <c r="D345" s="30"/>
      <c r="E345" s="204">
        <v>28000</v>
      </c>
      <c r="F345" s="142" t="s">
        <v>598</v>
      </c>
      <c r="G345" s="142"/>
    </row>
    <row r="346" spans="1:7" s="19" customFormat="1">
      <c r="A346" s="142">
        <v>344</v>
      </c>
      <c r="B346" s="230" t="s">
        <v>319</v>
      </c>
      <c r="C346" s="143"/>
      <c r="D346" s="30"/>
      <c r="E346" s="204">
        <v>385000</v>
      </c>
      <c r="F346" s="142" t="s">
        <v>598</v>
      </c>
      <c r="G346" s="142" t="s">
        <v>2198</v>
      </c>
    </row>
    <row r="347" spans="1:7" s="19" customFormat="1">
      <c r="A347" s="142">
        <v>345</v>
      </c>
      <c r="B347" s="230" t="s">
        <v>319</v>
      </c>
      <c r="C347" s="143"/>
      <c r="D347" s="30"/>
      <c r="E347" s="204">
        <v>220000</v>
      </c>
      <c r="F347" s="142" t="s">
        <v>598</v>
      </c>
      <c r="G347" s="142" t="s">
        <v>2198</v>
      </c>
    </row>
    <row r="348" spans="1:7" s="19" customFormat="1">
      <c r="A348" s="142">
        <v>346</v>
      </c>
      <c r="B348" s="230" t="s">
        <v>47</v>
      </c>
      <c r="C348" s="143"/>
      <c r="D348" s="30"/>
      <c r="E348" s="204">
        <v>10000</v>
      </c>
      <c r="F348" s="142" t="s">
        <v>598</v>
      </c>
      <c r="G348" s="142"/>
    </row>
    <row r="349" spans="1:7" s="19" customFormat="1">
      <c r="A349" s="142">
        <v>347</v>
      </c>
      <c r="B349" s="230" t="s">
        <v>482</v>
      </c>
      <c r="C349" s="143"/>
      <c r="D349" s="30"/>
      <c r="E349" s="204">
        <v>10000</v>
      </c>
      <c r="F349" s="142" t="s">
        <v>598</v>
      </c>
      <c r="G349" s="142"/>
    </row>
    <row r="350" spans="1:7" s="19" customFormat="1">
      <c r="A350" s="142">
        <v>348</v>
      </c>
      <c r="B350" s="230" t="s">
        <v>18</v>
      </c>
      <c r="C350" s="143"/>
      <c r="D350" s="30"/>
      <c r="E350" s="204">
        <v>80000</v>
      </c>
      <c r="F350" s="142" t="s">
        <v>599</v>
      </c>
      <c r="G350" s="142"/>
    </row>
    <row r="351" spans="1:7" s="19" customFormat="1">
      <c r="A351" s="142">
        <v>349</v>
      </c>
      <c r="B351" s="230" t="s">
        <v>483</v>
      </c>
      <c r="C351" s="143"/>
      <c r="D351" s="30"/>
      <c r="E351" s="204">
        <v>30000</v>
      </c>
      <c r="F351" s="142" t="s">
        <v>599</v>
      </c>
      <c r="G351" s="142"/>
    </row>
    <row r="352" spans="1:7" s="19" customFormat="1">
      <c r="A352" s="142">
        <v>350</v>
      </c>
      <c r="B352" s="230" t="s">
        <v>483</v>
      </c>
      <c r="C352" s="143"/>
      <c r="D352" s="30"/>
      <c r="E352" s="204">
        <v>193500</v>
      </c>
      <c r="F352" s="142" t="s">
        <v>599</v>
      </c>
      <c r="G352" s="142"/>
    </row>
    <row r="353" spans="1:7" s="19" customFormat="1">
      <c r="A353" s="142">
        <v>351</v>
      </c>
      <c r="B353" s="230" t="s">
        <v>10</v>
      </c>
      <c r="C353" s="143"/>
      <c r="D353" s="30"/>
      <c r="E353" s="204">
        <v>351000</v>
      </c>
      <c r="F353" s="142" t="s">
        <v>599</v>
      </c>
      <c r="G353" s="142" t="s">
        <v>2198</v>
      </c>
    </row>
    <row r="354" spans="1:7" s="19" customFormat="1">
      <c r="A354" s="142">
        <v>352</v>
      </c>
      <c r="B354" s="230" t="s">
        <v>11</v>
      </c>
      <c r="C354" s="143"/>
      <c r="D354" s="30"/>
      <c r="E354" s="204">
        <v>105000</v>
      </c>
      <c r="F354" s="142" t="s">
        <v>599</v>
      </c>
      <c r="G354" s="142"/>
    </row>
    <row r="355" spans="1:7" s="19" customFormat="1">
      <c r="A355" s="142">
        <v>353</v>
      </c>
      <c r="B355" s="230" t="s">
        <v>126</v>
      </c>
      <c r="C355" s="143"/>
      <c r="D355" s="30"/>
      <c r="E355" s="204">
        <v>10000</v>
      </c>
      <c r="F355" s="142" t="s">
        <v>599</v>
      </c>
      <c r="G355" s="142"/>
    </row>
    <row r="356" spans="1:7" s="19" customFormat="1">
      <c r="A356" s="142">
        <v>354</v>
      </c>
      <c r="B356" s="230" t="s">
        <v>126</v>
      </c>
      <c r="C356" s="143"/>
      <c r="D356" s="30"/>
      <c r="E356" s="204">
        <v>10000</v>
      </c>
      <c r="F356" s="142" t="s">
        <v>599</v>
      </c>
      <c r="G356" s="142"/>
    </row>
    <row r="357" spans="1:7" s="19" customFormat="1">
      <c r="A357" s="142">
        <v>355</v>
      </c>
      <c r="B357" s="230" t="s">
        <v>484</v>
      </c>
      <c r="C357" s="143"/>
      <c r="D357" s="30"/>
      <c r="E357" s="204">
        <v>30000</v>
      </c>
      <c r="F357" s="142" t="s">
        <v>599</v>
      </c>
      <c r="G357" s="142"/>
    </row>
    <row r="358" spans="1:7" s="19" customFormat="1">
      <c r="A358" s="142">
        <v>356</v>
      </c>
      <c r="B358" s="230" t="s">
        <v>48</v>
      </c>
      <c r="C358" s="143"/>
      <c r="D358" s="30"/>
      <c r="E358" s="204">
        <v>94000</v>
      </c>
      <c r="F358" s="142" t="s">
        <v>599</v>
      </c>
      <c r="G358" s="142"/>
    </row>
    <row r="359" spans="1:7" s="19" customFormat="1">
      <c r="A359" s="142">
        <v>357</v>
      </c>
      <c r="B359" s="230" t="s">
        <v>48</v>
      </c>
      <c r="C359" s="143"/>
      <c r="D359" s="30"/>
      <c r="E359" s="204">
        <v>91000</v>
      </c>
      <c r="F359" s="142" t="s">
        <v>599</v>
      </c>
      <c r="G359" s="142"/>
    </row>
    <row r="360" spans="1:7" s="19" customFormat="1">
      <c r="A360" s="142">
        <v>358</v>
      </c>
      <c r="B360" s="230" t="s">
        <v>485</v>
      </c>
      <c r="C360" s="143"/>
      <c r="D360" s="30"/>
      <c r="E360" s="204">
        <v>71000</v>
      </c>
      <c r="F360" s="142" t="s">
        <v>600</v>
      </c>
      <c r="G360" s="142"/>
    </row>
    <row r="361" spans="1:7" s="19" customFormat="1">
      <c r="A361" s="142">
        <v>359</v>
      </c>
      <c r="B361" s="230" t="s">
        <v>486</v>
      </c>
      <c r="C361" s="143"/>
      <c r="D361" s="30"/>
      <c r="E361" s="204">
        <v>64000</v>
      </c>
      <c r="F361" s="142" t="s">
        <v>600</v>
      </c>
      <c r="G361" s="142"/>
    </row>
    <row r="362" spans="1:7" s="19" customFormat="1">
      <c r="A362" s="142">
        <v>360</v>
      </c>
      <c r="B362" s="230" t="s">
        <v>321</v>
      </c>
      <c r="C362" s="143"/>
      <c r="D362" s="30"/>
      <c r="E362" s="204">
        <v>18000</v>
      </c>
      <c r="F362" s="142" t="s">
        <v>600</v>
      </c>
      <c r="G362" s="142"/>
    </row>
    <row r="363" spans="1:7" s="19" customFormat="1">
      <c r="A363" s="142">
        <v>361</v>
      </c>
      <c r="B363" s="230" t="s">
        <v>49</v>
      </c>
      <c r="C363" s="143"/>
      <c r="D363" s="30"/>
      <c r="E363" s="204">
        <v>85000</v>
      </c>
      <c r="F363" s="142" t="s">
        <v>600</v>
      </c>
      <c r="G363" s="142"/>
    </row>
    <row r="364" spans="1:7" s="19" customFormat="1">
      <c r="A364" s="142">
        <v>362</v>
      </c>
      <c r="B364" s="230" t="s">
        <v>487</v>
      </c>
      <c r="C364" s="143"/>
      <c r="D364" s="30"/>
      <c r="E364" s="204">
        <v>136000</v>
      </c>
      <c r="F364" s="142" t="s">
        <v>600</v>
      </c>
      <c r="G364" s="142"/>
    </row>
    <row r="365" spans="1:7" s="19" customFormat="1">
      <c r="A365" s="142">
        <v>363</v>
      </c>
      <c r="B365" s="230" t="s">
        <v>487</v>
      </c>
      <c r="C365" s="143"/>
      <c r="D365" s="30"/>
      <c r="E365" s="204">
        <v>40000</v>
      </c>
      <c r="F365" s="142" t="s">
        <v>600</v>
      </c>
      <c r="G365" s="142"/>
    </row>
    <row r="366" spans="1:7" s="19" customFormat="1">
      <c r="A366" s="142">
        <v>364</v>
      </c>
      <c r="B366" s="230" t="s">
        <v>488</v>
      </c>
      <c r="C366" s="143"/>
      <c r="D366" s="30"/>
      <c r="E366" s="204">
        <v>200000</v>
      </c>
      <c r="F366" s="142" t="s">
        <v>600</v>
      </c>
      <c r="G366" s="142" t="s">
        <v>2198</v>
      </c>
    </row>
    <row r="367" spans="1:7" s="19" customFormat="1">
      <c r="A367" s="142">
        <v>365</v>
      </c>
      <c r="B367" s="230" t="s">
        <v>488</v>
      </c>
      <c r="C367" s="143"/>
      <c r="D367" s="30"/>
      <c r="E367" s="204">
        <v>114000</v>
      </c>
      <c r="F367" s="142" t="s">
        <v>600</v>
      </c>
      <c r="G367" s="142"/>
    </row>
    <row r="368" spans="1:7" s="19" customFormat="1">
      <c r="A368" s="142">
        <v>366</v>
      </c>
      <c r="B368" s="230" t="s">
        <v>127</v>
      </c>
      <c r="C368" s="143"/>
      <c r="D368" s="30"/>
      <c r="E368" s="204">
        <v>78500</v>
      </c>
      <c r="F368" s="142" t="s">
        <v>600</v>
      </c>
      <c r="G368" s="142"/>
    </row>
    <row r="369" spans="1:7" s="19" customFormat="1">
      <c r="A369" s="142">
        <v>367</v>
      </c>
      <c r="B369" s="230" t="s">
        <v>127</v>
      </c>
      <c r="C369" s="143"/>
      <c r="D369" s="30"/>
      <c r="E369" s="204">
        <v>70000</v>
      </c>
      <c r="F369" s="142" t="s">
        <v>600</v>
      </c>
      <c r="G369" s="142"/>
    </row>
    <row r="370" spans="1:7" s="19" customFormat="1">
      <c r="A370" s="142">
        <v>368</v>
      </c>
      <c r="B370" s="230" t="s">
        <v>489</v>
      </c>
      <c r="C370" s="143"/>
      <c r="D370" s="30"/>
      <c r="E370" s="204">
        <v>63000</v>
      </c>
      <c r="F370" s="142" t="s">
        <v>600</v>
      </c>
      <c r="G370" s="142"/>
    </row>
    <row r="371" spans="1:7" s="19" customFormat="1">
      <c r="A371" s="142">
        <v>369</v>
      </c>
      <c r="B371" s="230" t="s">
        <v>50</v>
      </c>
      <c r="C371" s="143"/>
      <c r="D371" s="30"/>
      <c r="E371" s="204">
        <v>30000</v>
      </c>
      <c r="F371" s="142" t="s">
        <v>600</v>
      </c>
      <c r="G371" s="142"/>
    </row>
    <row r="372" spans="1:7" s="19" customFormat="1">
      <c r="A372" s="142">
        <v>370</v>
      </c>
      <c r="B372" s="230" t="s">
        <v>50</v>
      </c>
      <c r="C372" s="143"/>
      <c r="D372" s="30"/>
      <c r="E372" s="204">
        <v>155000</v>
      </c>
      <c r="F372" s="142" t="s">
        <v>600</v>
      </c>
      <c r="G372" s="142"/>
    </row>
    <row r="373" spans="1:7" s="19" customFormat="1">
      <c r="A373" s="142">
        <v>371</v>
      </c>
      <c r="B373" s="230" t="s">
        <v>490</v>
      </c>
      <c r="C373" s="143"/>
      <c r="D373" s="30"/>
      <c r="E373" s="204">
        <v>39000</v>
      </c>
      <c r="F373" s="142" t="s">
        <v>600</v>
      </c>
      <c r="G373" s="142"/>
    </row>
    <row r="374" spans="1:7" s="19" customFormat="1">
      <c r="A374" s="142">
        <v>372</v>
      </c>
      <c r="B374" s="230" t="s">
        <v>490</v>
      </c>
      <c r="C374" s="143"/>
      <c r="D374" s="30"/>
      <c r="E374" s="204">
        <v>67000</v>
      </c>
      <c r="F374" s="142" t="s">
        <v>600</v>
      </c>
      <c r="G374" s="142"/>
    </row>
    <row r="375" spans="1:7" s="19" customFormat="1">
      <c r="A375" s="142">
        <v>373</v>
      </c>
      <c r="B375" s="230" t="s">
        <v>491</v>
      </c>
      <c r="C375" s="143"/>
      <c r="D375" s="30"/>
      <c r="E375" s="204">
        <v>80000</v>
      </c>
      <c r="F375" s="142" t="s">
        <v>601</v>
      </c>
      <c r="G375" s="142"/>
    </row>
    <row r="376" spans="1:7" s="19" customFormat="1">
      <c r="A376" s="142">
        <v>374</v>
      </c>
      <c r="B376" s="230" t="s">
        <v>492</v>
      </c>
      <c r="C376" s="143"/>
      <c r="D376" s="30"/>
      <c r="E376" s="204">
        <v>142500</v>
      </c>
      <c r="F376" s="142" t="s">
        <v>601</v>
      </c>
      <c r="G376" s="142"/>
    </row>
    <row r="377" spans="1:7" s="19" customFormat="1">
      <c r="A377" s="142">
        <v>375</v>
      </c>
      <c r="B377" s="230" t="s">
        <v>51</v>
      </c>
      <c r="C377" s="143"/>
      <c r="D377" s="30"/>
      <c r="E377" s="204">
        <v>56000</v>
      </c>
      <c r="F377" s="142" t="s">
        <v>601</v>
      </c>
      <c r="G377" s="142"/>
    </row>
    <row r="378" spans="1:7" s="19" customFormat="1">
      <c r="A378" s="142">
        <v>376</v>
      </c>
      <c r="B378" s="230" t="s">
        <v>51</v>
      </c>
      <c r="C378" s="143"/>
      <c r="D378" s="30"/>
      <c r="E378" s="204">
        <v>98000</v>
      </c>
      <c r="F378" s="142" t="s">
        <v>601</v>
      </c>
      <c r="G378" s="142"/>
    </row>
    <row r="379" spans="1:7" s="19" customFormat="1">
      <c r="A379" s="142">
        <v>377</v>
      </c>
      <c r="B379" s="230" t="s">
        <v>493</v>
      </c>
      <c r="C379" s="143"/>
      <c r="D379" s="30"/>
      <c r="E379" s="204">
        <v>18000</v>
      </c>
      <c r="F379" s="142" t="s">
        <v>601</v>
      </c>
      <c r="G379" s="142"/>
    </row>
    <row r="380" spans="1:7" s="19" customFormat="1">
      <c r="A380" s="142">
        <v>378</v>
      </c>
      <c r="B380" s="230" t="s">
        <v>493</v>
      </c>
      <c r="C380" s="143"/>
      <c r="D380" s="30"/>
      <c r="E380" s="204">
        <v>200000</v>
      </c>
      <c r="F380" s="142" t="s">
        <v>601</v>
      </c>
      <c r="G380" s="142" t="s">
        <v>2198</v>
      </c>
    </row>
    <row r="381" spans="1:7" s="19" customFormat="1">
      <c r="A381" s="142">
        <v>379</v>
      </c>
      <c r="B381" s="230" t="s">
        <v>493</v>
      </c>
      <c r="C381" s="143"/>
      <c r="D381" s="30"/>
      <c r="E381" s="204">
        <v>10000</v>
      </c>
      <c r="F381" s="142" t="s">
        <v>601</v>
      </c>
      <c r="G381" s="142"/>
    </row>
    <row r="382" spans="1:7" s="19" customFormat="1">
      <c r="A382" s="142">
        <v>380</v>
      </c>
      <c r="B382" s="230" t="s">
        <v>494</v>
      </c>
      <c r="C382" s="143"/>
      <c r="D382" s="30"/>
      <c r="E382" s="204">
        <v>155000</v>
      </c>
      <c r="F382" s="142" t="s">
        <v>601</v>
      </c>
      <c r="G382" s="142"/>
    </row>
    <row r="383" spans="1:7" s="19" customFormat="1">
      <c r="A383" s="142">
        <v>381</v>
      </c>
      <c r="B383" s="230" t="s">
        <v>494</v>
      </c>
      <c r="C383" s="143"/>
      <c r="D383" s="30"/>
      <c r="E383" s="204">
        <v>74000</v>
      </c>
      <c r="F383" s="142" t="s">
        <v>601</v>
      </c>
      <c r="G383" s="142"/>
    </row>
    <row r="384" spans="1:7" s="19" customFormat="1">
      <c r="A384" s="142">
        <v>382</v>
      </c>
      <c r="B384" s="230" t="s">
        <v>495</v>
      </c>
      <c r="C384" s="143"/>
      <c r="D384" s="30"/>
      <c r="E384" s="204">
        <v>60000</v>
      </c>
      <c r="F384" s="142" t="s">
        <v>601</v>
      </c>
      <c r="G384" s="142"/>
    </row>
    <row r="385" spans="1:7" s="19" customFormat="1">
      <c r="A385" s="142">
        <v>383</v>
      </c>
      <c r="B385" s="230" t="s">
        <v>52</v>
      </c>
      <c r="C385" s="143"/>
      <c r="D385" s="30"/>
      <c r="E385" s="204">
        <v>200000</v>
      </c>
      <c r="F385" s="142" t="s">
        <v>601</v>
      </c>
      <c r="G385" s="142" t="s">
        <v>2198</v>
      </c>
    </row>
    <row r="386" spans="1:7" s="19" customFormat="1" ht="42.75">
      <c r="A386" s="142">
        <v>384</v>
      </c>
      <c r="B386" s="230" t="s">
        <v>52</v>
      </c>
      <c r="C386" s="143"/>
      <c r="D386" s="30"/>
      <c r="E386" s="204">
        <v>200000</v>
      </c>
      <c r="F386" s="142" t="s">
        <v>601</v>
      </c>
      <c r="G386" s="140" t="s">
        <v>3680</v>
      </c>
    </row>
    <row r="387" spans="1:7" s="19" customFormat="1">
      <c r="A387" s="142">
        <v>385</v>
      </c>
      <c r="B387" s="230" t="s">
        <v>52</v>
      </c>
      <c r="C387" s="143"/>
      <c r="D387" s="30"/>
      <c r="E387" s="204">
        <v>168000</v>
      </c>
      <c r="F387" s="142" t="s">
        <v>601</v>
      </c>
      <c r="G387" s="142"/>
    </row>
    <row r="388" spans="1:7" s="19" customFormat="1">
      <c r="A388" s="142">
        <v>386</v>
      </c>
      <c r="B388" s="230" t="s">
        <v>52</v>
      </c>
      <c r="C388" s="143"/>
      <c r="D388" s="30"/>
      <c r="E388" s="204">
        <v>200000</v>
      </c>
      <c r="F388" s="142" t="s">
        <v>601</v>
      </c>
      <c r="G388" s="142" t="s">
        <v>2198</v>
      </c>
    </row>
    <row r="389" spans="1:7" s="19" customFormat="1">
      <c r="A389" s="142">
        <v>387</v>
      </c>
      <c r="B389" s="230" t="s">
        <v>53</v>
      </c>
      <c r="C389" s="143"/>
      <c r="D389" s="30"/>
      <c r="E389" s="204">
        <v>15000</v>
      </c>
      <c r="F389" s="142" t="s">
        <v>601</v>
      </c>
      <c r="G389" s="142"/>
    </row>
    <row r="390" spans="1:7" s="19" customFormat="1">
      <c r="A390" s="142">
        <v>388</v>
      </c>
      <c r="B390" s="230" t="s">
        <v>205</v>
      </c>
      <c r="C390" s="143"/>
      <c r="D390" s="30"/>
      <c r="E390" s="204">
        <v>50000</v>
      </c>
      <c r="F390" s="142" t="s">
        <v>601</v>
      </c>
      <c r="G390" s="142"/>
    </row>
    <row r="391" spans="1:7" s="19" customFormat="1" ht="28.5">
      <c r="A391" s="142">
        <v>389</v>
      </c>
      <c r="B391" s="230" t="s">
        <v>205</v>
      </c>
      <c r="C391" s="143"/>
      <c r="D391" s="30"/>
      <c r="E391" s="204">
        <v>15000</v>
      </c>
      <c r="F391" s="142" t="s">
        <v>601</v>
      </c>
      <c r="G391" s="140" t="s">
        <v>3678</v>
      </c>
    </row>
    <row r="392" spans="1:7" s="19" customFormat="1">
      <c r="A392" s="142">
        <v>390</v>
      </c>
      <c r="B392" s="230" t="s">
        <v>205</v>
      </c>
      <c r="C392" s="143"/>
      <c r="D392" s="30"/>
      <c r="E392" s="204">
        <v>50000</v>
      </c>
      <c r="F392" s="142" t="s">
        <v>601</v>
      </c>
      <c r="G392" s="142"/>
    </row>
    <row r="393" spans="1:7" s="19" customFormat="1">
      <c r="A393" s="142">
        <v>391</v>
      </c>
      <c r="B393" s="230" t="s">
        <v>205</v>
      </c>
      <c r="C393" s="143"/>
      <c r="D393" s="30"/>
      <c r="E393" s="204">
        <v>301000</v>
      </c>
      <c r="F393" s="142" t="s">
        <v>601</v>
      </c>
      <c r="G393" s="142" t="s">
        <v>2198</v>
      </c>
    </row>
    <row r="394" spans="1:7" s="19" customFormat="1">
      <c r="A394" s="142">
        <v>392</v>
      </c>
      <c r="B394" s="230" t="s">
        <v>54</v>
      </c>
      <c r="C394" s="143"/>
      <c r="D394" s="30"/>
      <c r="E394" s="204">
        <v>100000</v>
      </c>
      <c r="F394" s="142" t="s">
        <v>601</v>
      </c>
      <c r="G394" s="142"/>
    </row>
    <row r="395" spans="1:7" s="19" customFormat="1">
      <c r="A395" s="142">
        <v>393</v>
      </c>
      <c r="B395" s="230" t="s">
        <v>54</v>
      </c>
      <c r="C395" s="143"/>
      <c r="D395" s="30"/>
      <c r="E395" s="204">
        <v>100000</v>
      </c>
      <c r="F395" s="142" t="s">
        <v>602</v>
      </c>
      <c r="G395" s="142"/>
    </row>
    <row r="396" spans="1:7" s="19" customFormat="1">
      <c r="A396" s="142">
        <v>394</v>
      </c>
      <c r="B396" s="230" t="s">
        <v>12</v>
      </c>
      <c r="C396" s="143"/>
      <c r="D396" s="30"/>
      <c r="E396" s="204">
        <v>120000</v>
      </c>
      <c r="F396" s="142" t="s">
        <v>602</v>
      </c>
      <c r="G396" s="142"/>
    </row>
    <row r="397" spans="1:7" s="19" customFormat="1">
      <c r="A397" s="142">
        <v>395</v>
      </c>
      <c r="B397" s="230" t="s">
        <v>496</v>
      </c>
      <c r="C397" s="143"/>
      <c r="D397" s="30"/>
      <c r="E397" s="204">
        <v>20000</v>
      </c>
      <c r="F397" s="142" t="s">
        <v>602</v>
      </c>
      <c r="G397" s="142"/>
    </row>
    <row r="398" spans="1:7" s="19" customFormat="1">
      <c r="A398" s="142">
        <v>396</v>
      </c>
      <c r="B398" s="230" t="s">
        <v>497</v>
      </c>
      <c r="C398" s="143"/>
      <c r="D398" s="30"/>
      <c r="E398" s="204">
        <v>560000</v>
      </c>
      <c r="F398" s="142" t="s">
        <v>602</v>
      </c>
      <c r="G398" s="142" t="s">
        <v>3679</v>
      </c>
    </row>
    <row r="399" spans="1:7" s="19" customFormat="1">
      <c r="A399" s="142">
        <v>397</v>
      </c>
      <c r="B399" s="230" t="s">
        <v>498</v>
      </c>
      <c r="C399" s="143"/>
      <c r="D399" s="30"/>
      <c r="E399" s="204">
        <v>30000</v>
      </c>
      <c r="F399" s="142" t="s">
        <v>602</v>
      </c>
      <c r="G399" s="142"/>
    </row>
    <row r="400" spans="1:7" s="19" customFormat="1">
      <c r="A400" s="142">
        <v>398</v>
      </c>
      <c r="B400" s="230" t="s">
        <v>55</v>
      </c>
      <c r="C400" s="143"/>
      <c r="D400" s="30"/>
      <c r="E400" s="204">
        <v>150000</v>
      </c>
      <c r="F400" s="142" t="s">
        <v>602</v>
      </c>
      <c r="G400" s="142"/>
    </row>
    <row r="401" spans="1:7" s="19" customFormat="1">
      <c r="A401" s="142">
        <v>399</v>
      </c>
      <c r="B401" s="230" t="s">
        <v>128</v>
      </c>
      <c r="C401" s="143"/>
      <c r="D401" s="30"/>
      <c r="E401" s="204">
        <v>95000</v>
      </c>
      <c r="F401" s="142" t="s">
        <v>602</v>
      </c>
      <c r="G401" s="142"/>
    </row>
    <row r="402" spans="1:7" s="19" customFormat="1">
      <c r="A402" s="142">
        <v>400</v>
      </c>
      <c r="B402" s="230" t="s">
        <v>499</v>
      </c>
      <c r="C402" s="143"/>
      <c r="D402" s="30"/>
      <c r="E402" s="204">
        <v>195000</v>
      </c>
      <c r="F402" s="142" t="s">
        <v>602</v>
      </c>
      <c r="G402" s="142"/>
    </row>
    <row r="403" spans="1:7" s="19" customFormat="1">
      <c r="A403" s="142">
        <v>401</v>
      </c>
      <c r="B403" s="230" t="s">
        <v>179</v>
      </c>
      <c r="C403" s="143"/>
      <c r="D403" s="30"/>
      <c r="E403" s="204">
        <v>120000</v>
      </c>
      <c r="F403" s="142" t="s">
        <v>602</v>
      </c>
      <c r="G403" s="142"/>
    </row>
    <row r="404" spans="1:7" s="19" customFormat="1">
      <c r="A404" s="142">
        <v>402</v>
      </c>
      <c r="B404" s="230" t="s">
        <v>500</v>
      </c>
      <c r="C404" s="143"/>
      <c r="D404" s="30"/>
      <c r="E404" s="204">
        <v>50000</v>
      </c>
      <c r="F404" s="142" t="s">
        <v>602</v>
      </c>
      <c r="G404" s="142"/>
    </row>
    <row r="405" spans="1:7" s="19" customFormat="1">
      <c r="A405" s="142">
        <v>403</v>
      </c>
      <c r="B405" s="230" t="s">
        <v>500</v>
      </c>
      <c r="C405" s="143"/>
      <c r="D405" s="30"/>
      <c r="E405" s="204">
        <v>220000</v>
      </c>
      <c r="F405" s="142" t="s">
        <v>602</v>
      </c>
      <c r="G405" s="142" t="s">
        <v>3679</v>
      </c>
    </row>
    <row r="406" spans="1:7" s="19" customFormat="1">
      <c r="A406" s="142">
        <v>404</v>
      </c>
      <c r="B406" s="230" t="s">
        <v>501</v>
      </c>
      <c r="C406" s="143"/>
      <c r="D406" s="30"/>
      <c r="E406" s="204">
        <v>50000</v>
      </c>
      <c r="F406" s="142" t="s">
        <v>602</v>
      </c>
      <c r="G406" s="142"/>
    </row>
    <row r="407" spans="1:7" s="19" customFormat="1">
      <c r="A407" s="142">
        <v>405</v>
      </c>
      <c r="B407" s="230" t="s">
        <v>502</v>
      </c>
      <c r="C407" s="143"/>
      <c r="D407" s="30"/>
      <c r="E407" s="204">
        <v>5000</v>
      </c>
      <c r="F407" s="142" t="s">
        <v>602</v>
      </c>
      <c r="G407" s="142"/>
    </row>
    <row r="408" spans="1:7" s="19" customFormat="1">
      <c r="A408" s="142">
        <v>406</v>
      </c>
      <c r="B408" s="230" t="s">
        <v>58</v>
      </c>
      <c r="C408" s="143"/>
      <c r="D408" s="30"/>
      <c r="E408" s="204">
        <v>60000</v>
      </c>
      <c r="F408" s="142" t="s">
        <v>602</v>
      </c>
      <c r="G408" s="142"/>
    </row>
    <row r="409" spans="1:7" s="19" customFormat="1">
      <c r="A409" s="142">
        <v>407</v>
      </c>
      <c r="B409" s="230" t="s">
        <v>93</v>
      </c>
      <c r="C409" s="143"/>
      <c r="D409" s="30"/>
      <c r="E409" s="204">
        <v>30000</v>
      </c>
      <c r="F409" s="142" t="s">
        <v>604</v>
      </c>
      <c r="G409" s="142"/>
    </row>
    <row r="410" spans="1:7" s="19" customFormat="1">
      <c r="A410" s="142">
        <v>408</v>
      </c>
      <c r="B410" s="230" t="s">
        <v>93</v>
      </c>
      <c r="C410" s="143"/>
      <c r="D410" s="30"/>
      <c r="E410" s="204">
        <v>60000</v>
      </c>
      <c r="F410" s="142" t="s">
        <v>604</v>
      </c>
      <c r="G410" s="142"/>
    </row>
    <row r="411" spans="1:7" s="19" customFormat="1">
      <c r="A411" s="142">
        <v>409</v>
      </c>
      <c r="B411" s="230" t="s">
        <v>503</v>
      </c>
      <c r="C411" s="143"/>
      <c r="D411" s="30"/>
      <c r="E411" s="204">
        <v>84000</v>
      </c>
      <c r="F411" s="142" t="s">
        <v>604</v>
      </c>
      <c r="G411" s="142"/>
    </row>
    <row r="412" spans="1:7" s="19" customFormat="1">
      <c r="A412" s="142">
        <v>410</v>
      </c>
      <c r="B412" s="230" t="s">
        <v>171</v>
      </c>
      <c r="C412" s="143"/>
      <c r="D412" s="30"/>
      <c r="E412" s="204">
        <v>90000</v>
      </c>
      <c r="F412" s="142" t="s">
        <v>604</v>
      </c>
      <c r="G412" s="142"/>
    </row>
    <row r="413" spans="1:7" s="19" customFormat="1">
      <c r="A413" s="142">
        <v>411</v>
      </c>
      <c r="B413" s="230" t="s">
        <v>504</v>
      </c>
      <c r="C413" s="143"/>
      <c r="D413" s="30"/>
      <c r="E413" s="204">
        <v>25000</v>
      </c>
      <c r="F413" s="142" t="s">
        <v>604</v>
      </c>
      <c r="G413" s="142"/>
    </row>
    <row r="414" spans="1:7" s="19" customFormat="1">
      <c r="A414" s="142">
        <v>412</v>
      </c>
      <c r="B414" s="230" t="s">
        <v>504</v>
      </c>
      <c r="C414" s="143"/>
      <c r="D414" s="30"/>
      <c r="E414" s="204">
        <v>10000</v>
      </c>
      <c r="F414" s="142" t="s">
        <v>604</v>
      </c>
      <c r="G414" s="142"/>
    </row>
    <row r="415" spans="1:7" s="19" customFormat="1">
      <c r="A415" s="142">
        <v>413</v>
      </c>
      <c r="B415" s="230" t="s">
        <v>129</v>
      </c>
      <c r="C415" s="143"/>
      <c r="D415" s="30"/>
      <c r="E415" s="204">
        <v>30000</v>
      </c>
      <c r="F415" s="142" t="s">
        <v>604</v>
      </c>
      <c r="G415" s="142"/>
    </row>
    <row r="416" spans="1:7" s="19" customFormat="1">
      <c r="A416" s="142">
        <v>414</v>
      </c>
      <c r="B416" s="230" t="s">
        <v>130</v>
      </c>
      <c r="C416" s="143"/>
      <c r="D416" s="30"/>
      <c r="E416" s="204">
        <v>10000</v>
      </c>
      <c r="F416" s="142" t="s">
        <v>604</v>
      </c>
      <c r="G416" s="142"/>
    </row>
    <row r="417" spans="1:7" s="19" customFormat="1">
      <c r="A417" s="142">
        <v>415</v>
      </c>
      <c r="B417" s="230" t="s">
        <v>505</v>
      </c>
      <c r="C417" s="143"/>
      <c r="D417" s="30"/>
      <c r="E417" s="204">
        <v>15000</v>
      </c>
      <c r="F417" s="142" t="s">
        <v>605</v>
      </c>
      <c r="G417" s="142"/>
    </row>
    <row r="418" spans="1:7" s="19" customFormat="1">
      <c r="A418" s="142">
        <v>416</v>
      </c>
      <c r="B418" s="230" t="s">
        <v>506</v>
      </c>
      <c r="C418" s="143"/>
      <c r="D418" s="30"/>
      <c r="E418" s="204">
        <v>50000</v>
      </c>
      <c r="F418" s="142" t="s">
        <v>605</v>
      </c>
      <c r="G418" s="142"/>
    </row>
    <row r="419" spans="1:7" s="19" customFormat="1">
      <c r="A419" s="142">
        <v>417</v>
      </c>
      <c r="B419" s="230" t="s">
        <v>59</v>
      </c>
      <c r="C419" s="143"/>
      <c r="D419" s="30"/>
      <c r="E419" s="204">
        <v>20000</v>
      </c>
      <c r="F419" s="142" t="s">
        <v>605</v>
      </c>
      <c r="G419" s="142"/>
    </row>
    <row r="420" spans="1:7" s="19" customFormat="1">
      <c r="A420" s="142">
        <v>418</v>
      </c>
      <c r="B420" s="230" t="s">
        <v>507</v>
      </c>
      <c r="C420" s="143"/>
      <c r="D420" s="30"/>
      <c r="E420" s="204">
        <v>75000</v>
      </c>
      <c r="F420" s="142" t="s">
        <v>605</v>
      </c>
      <c r="G420" s="142"/>
    </row>
    <row r="421" spans="1:7" s="19" customFormat="1">
      <c r="A421" s="142">
        <v>419</v>
      </c>
      <c r="B421" s="230" t="s">
        <v>246</v>
      </c>
      <c r="C421" s="143"/>
      <c r="D421" s="30"/>
      <c r="E421" s="204">
        <v>180000</v>
      </c>
      <c r="F421" s="142" t="s">
        <v>605</v>
      </c>
      <c r="G421" s="142"/>
    </row>
    <row r="422" spans="1:7" s="19" customFormat="1">
      <c r="A422" s="142">
        <v>420</v>
      </c>
      <c r="B422" s="230" t="s">
        <v>14</v>
      </c>
      <c r="C422" s="143"/>
      <c r="D422" s="30"/>
      <c r="E422" s="204">
        <v>50000</v>
      </c>
      <c r="F422" s="142" t="s">
        <v>605</v>
      </c>
      <c r="G422" s="142"/>
    </row>
    <row r="423" spans="1:7" s="19" customFormat="1">
      <c r="A423" s="142">
        <v>421</v>
      </c>
      <c r="B423" s="230" t="s">
        <v>94</v>
      </c>
      <c r="C423" s="143"/>
      <c r="D423" s="30"/>
      <c r="E423" s="204">
        <v>30000</v>
      </c>
      <c r="F423" s="142" t="s">
        <v>605</v>
      </c>
      <c r="G423" s="142"/>
    </row>
    <row r="424" spans="1:7" s="19" customFormat="1">
      <c r="A424" s="142">
        <v>422</v>
      </c>
      <c r="B424" s="230" t="s">
        <v>60</v>
      </c>
      <c r="C424" s="143"/>
      <c r="D424" s="30"/>
      <c r="E424" s="204">
        <v>30000</v>
      </c>
      <c r="F424" s="142" t="s">
        <v>605</v>
      </c>
      <c r="G424" s="142"/>
    </row>
    <row r="425" spans="1:7" s="19" customFormat="1">
      <c r="A425" s="142">
        <v>423</v>
      </c>
      <c r="B425" s="230" t="s">
        <v>60</v>
      </c>
      <c r="C425" s="143"/>
      <c r="D425" s="30"/>
      <c r="E425" s="204">
        <v>90000</v>
      </c>
      <c r="F425" s="142" t="s">
        <v>606</v>
      </c>
      <c r="G425" s="142"/>
    </row>
    <row r="426" spans="1:7" s="19" customFormat="1">
      <c r="A426" s="142">
        <v>424</v>
      </c>
      <c r="B426" s="230" t="s">
        <v>180</v>
      </c>
      <c r="C426" s="143"/>
      <c r="D426" s="30"/>
      <c r="E426" s="204">
        <v>20000</v>
      </c>
      <c r="F426" s="142" t="s">
        <v>606</v>
      </c>
      <c r="G426" s="142"/>
    </row>
    <row r="427" spans="1:7" s="19" customFormat="1">
      <c r="A427" s="142">
        <v>425</v>
      </c>
      <c r="B427" s="230" t="s">
        <v>61</v>
      </c>
      <c r="C427" s="143"/>
      <c r="D427" s="30"/>
      <c r="E427" s="204">
        <v>50000</v>
      </c>
      <c r="F427" s="142" t="s">
        <v>606</v>
      </c>
      <c r="G427" s="142"/>
    </row>
    <row r="428" spans="1:7" s="19" customFormat="1">
      <c r="A428" s="142">
        <v>426</v>
      </c>
      <c r="B428" s="230" t="s">
        <v>19</v>
      </c>
      <c r="C428" s="143"/>
      <c r="D428" s="30"/>
      <c r="E428" s="204">
        <v>50000</v>
      </c>
      <c r="F428" s="142" t="s">
        <v>606</v>
      </c>
      <c r="G428" s="142"/>
    </row>
    <row r="429" spans="1:7" s="19" customFormat="1">
      <c r="A429" s="142">
        <v>427</v>
      </c>
      <c r="B429" s="230" t="s">
        <v>19</v>
      </c>
      <c r="C429" s="143"/>
      <c r="D429" s="30"/>
      <c r="E429" s="204">
        <v>5000</v>
      </c>
      <c r="F429" s="142" t="s">
        <v>606</v>
      </c>
      <c r="G429" s="142"/>
    </row>
    <row r="430" spans="1:7" s="19" customFormat="1">
      <c r="A430" s="142">
        <v>428</v>
      </c>
      <c r="B430" s="230" t="s">
        <v>206</v>
      </c>
      <c r="C430" s="143"/>
      <c r="D430" s="30"/>
      <c r="E430" s="204">
        <v>30000</v>
      </c>
      <c r="F430" s="142" t="s">
        <v>606</v>
      </c>
      <c r="G430" s="142"/>
    </row>
    <row r="431" spans="1:7" s="19" customFormat="1">
      <c r="A431" s="142">
        <v>429</v>
      </c>
      <c r="B431" s="230" t="s">
        <v>508</v>
      </c>
      <c r="C431" s="143"/>
      <c r="D431" s="30"/>
      <c r="E431" s="204">
        <v>84000</v>
      </c>
      <c r="F431" s="142" t="s">
        <v>606</v>
      </c>
      <c r="G431" s="142"/>
    </row>
    <row r="432" spans="1:7" s="19" customFormat="1">
      <c r="A432" s="142">
        <v>430</v>
      </c>
      <c r="B432" s="230" t="s">
        <v>509</v>
      </c>
      <c r="C432" s="143"/>
      <c r="D432" s="30"/>
      <c r="E432" s="204">
        <v>90000</v>
      </c>
      <c r="F432" s="142" t="s">
        <v>606</v>
      </c>
      <c r="G432" s="142"/>
    </row>
    <row r="433" spans="1:7" s="19" customFormat="1">
      <c r="A433" s="142">
        <v>431</v>
      </c>
      <c r="B433" s="230" t="s">
        <v>131</v>
      </c>
      <c r="C433" s="143"/>
      <c r="D433" s="30"/>
      <c r="E433" s="204">
        <v>40000</v>
      </c>
      <c r="F433" s="142" t="s">
        <v>606</v>
      </c>
      <c r="G433" s="142"/>
    </row>
    <row r="434" spans="1:7" s="19" customFormat="1">
      <c r="A434" s="142">
        <v>432</v>
      </c>
      <c r="B434" s="230" t="s">
        <v>132</v>
      </c>
      <c r="C434" s="143"/>
      <c r="D434" s="30"/>
      <c r="E434" s="204">
        <v>71000</v>
      </c>
      <c r="F434" s="142" t="s">
        <v>607</v>
      </c>
      <c r="G434" s="142"/>
    </row>
    <row r="435" spans="1:7" s="19" customFormat="1">
      <c r="A435" s="142">
        <v>433</v>
      </c>
      <c r="B435" s="230" t="s">
        <v>95</v>
      </c>
      <c r="C435" s="143"/>
      <c r="D435" s="30"/>
      <c r="E435" s="204">
        <v>53000</v>
      </c>
      <c r="F435" s="142" t="s">
        <v>607</v>
      </c>
      <c r="G435" s="142"/>
    </row>
    <row r="436" spans="1:7" s="19" customFormat="1">
      <c r="A436" s="142">
        <v>434</v>
      </c>
      <c r="B436" s="230" t="s">
        <v>63</v>
      </c>
      <c r="C436" s="143"/>
      <c r="D436" s="30"/>
      <c r="E436" s="204">
        <v>15000</v>
      </c>
      <c r="F436" s="142" t="s">
        <v>607</v>
      </c>
      <c r="G436" s="142"/>
    </row>
    <row r="437" spans="1:7" s="19" customFormat="1">
      <c r="A437" s="142">
        <v>435</v>
      </c>
      <c r="B437" s="230" t="s">
        <v>329</v>
      </c>
      <c r="C437" s="143"/>
      <c r="D437" s="30"/>
      <c r="E437" s="204">
        <v>105000</v>
      </c>
      <c r="F437" s="142" t="s">
        <v>607</v>
      </c>
      <c r="G437" s="142"/>
    </row>
    <row r="438" spans="1:7" s="19" customFormat="1">
      <c r="A438" s="142">
        <v>436</v>
      </c>
      <c r="B438" s="230" t="s">
        <v>510</v>
      </c>
      <c r="C438" s="143"/>
      <c r="D438" s="30"/>
      <c r="E438" s="204">
        <v>10000</v>
      </c>
      <c r="F438" s="142" t="s">
        <v>607</v>
      </c>
      <c r="G438" s="142"/>
    </row>
    <row r="439" spans="1:7" s="19" customFormat="1">
      <c r="A439" s="142">
        <v>437</v>
      </c>
      <c r="B439" s="230" t="s">
        <v>133</v>
      </c>
      <c r="C439" s="143"/>
      <c r="D439" s="30"/>
      <c r="E439" s="204">
        <v>145000</v>
      </c>
      <c r="F439" s="142" t="s">
        <v>607</v>
      </c>
      <c r="G439" s="142"/>
    </row>
    <row r="440" spans="1:7" s="19" customFormat="1">
      <c r="A440" s="142">
        <v>438</v>
      </c>
      <c r="B440" s="230" t="s">
        <v>133</v>
      </c>
      <c r="C440" s="143"/>
      <c r="D440" s="30"/>
      <c r="E440" s="204">
        <v>90000</v>
      </c>
      <c r="F440" s="142" t="s">
        <v>607</v>
      </c>
      <c r="G440" s="142"/>
    </row>
    <row r="441" spans="1:7" s="19" customFormat="1">
      <c r="A441" s="142">
        <v>439</v>
      </c>
      <c r="B441" s="230" t="s">
        <v>64</v>
      </c>
      <c r="C441" s="143"/>
      <c r="D441" s="30"/>
      <c r="E441" s="204">
        <v>85000</v>
      </c>
      <c r="F441" s="142" t="s">
        <v>608</v>
      </c>
      <c r="G441" s="142"/>
    </row>
    <row r="442" spans="1:7" s="19" customFormat="1">
      <c r="A442" s="142">
        <v>440</v>
      </c>
      <c r="B442" s="230" t="s">
        <v>511</v>
      </c>
      <c r="C442" s="143"/>
      <c r="D442" s="30"/>
      <c r="E442" s="204">
        <v>30000</v>
      </c>
      <c r="F442" s="142" t="s">
        <v>608</v>
      </c>
      <c r="G442" s="142"/>
    </row>
    <row r="443" spans="1:7" s="19" customFormat="1">
      <c r="A443" s="142">
        <v>441</v>
      </c>
      <c r="B443" s="230" t="s">
        <v>330</v>
      </c>
      <c r="C443" s="143"/>
      <c r="D443" s="30"/>
      <c r="E443" s="204">
        <v>110000</v>
      </c>
      <c r="F443" s="142" t="s">
        <v>608</v>
      </c>
      <c r="G443" s="142"/>
    </row>
    <row r="444" spans="1:7" s="19" customFormat="1">
      <c r="A444" s="142">
        <v>442</v>
      </c>
      <c r="B444" s="230" t="s">
        <v>65</v>
      </c>
      <c r="C444" s="143"/>
      <c r="D444" s="30"/>
      <c r="E444" s="204">
        <v>100000</v>
      </c>
      <c r="F444" s="142" t="s">
        <v>608</v>
      </c>
      <c r="G444" s="142"/>
    </row>
    <row r="445" spans="1:7" s="19" customFormat="1">
      <c r="A445" s="142">
        <v>443</v>
      </c>
      <c r="B445" s="230" t="s">
        <v>66</v>
      </c>
      <c r="C445" s="143"/>
      <c r="D445" s="30"/>
      <c r="E445" s="204">
        <v>330000</v>
      </c>
      <c r="F445" s="142" t="s">
        <v>608</v>
      </c>
      <c r="G445" s="142" t="s">
        <v>3679</v>
      </c>
    </row>
    <row r="446" spans="1:7" s="19" customFormat="1">
      <c r="A446" s="142">
        <v>444</v>
      </c>
      <c r="B446" s="230" t="s">
        <v>512</v>
      </c>
      <c r="C446" s="143"/>
      <c r="D446" s="30"/>
      <c r="E446" s="204">
        <v>50000</v>
      </c>
      <c r="F446" s="142" t="s">
        <v>608</v>
      </c>
      <c r="G446" s="142"/>
    </row>
    <row r="447" spans="1:7" s="19" customFormat="1">
      <c r="A447" s="142">
        <v>445</v>
      </c>
      <c r="B447" s="230" t="s">
        <v>20</v>
      </c>
      <c r="C447" s="143"/>
      <c r="D447" s="30"/>
      <c r="E447" s="204">
        <v>15000</v>
      </c>
      <c r="F447" s="142" t="s">
        <v>608</v>
      </c>
      <c r="G447" s="142"/>
    </row>
    <row r="448" spans="1:7" s="19" customFormat="1">
      <c r="A448" s="142">
        <v>446</v>
      </c>
      <c r="B448" s="230" t="s">
        <v>513</v>
      </c>
      <c r="C448" s="143"/>
      <c r="D448" s="30"/>
      <c r="E448" s="204">
        <v>7250</v>
      </c>
      <c r="F448" s="142" t="s">
        <v>608</v>
      </c>
      <c r="G448" s="142"/>
    </row>
    <row r="449" spans="1:7" s="19" customFormat="1">
      <c r="A449" s="142">
        <v>447</v>
      </c>
      <c r="B449" s="230" t="s">
        <v>67</v>
      </c>
      <c r="C449" s="143"/>
      <c r="D449" s="30"/>
      <c r="E449" s="204">
        <v>10000</v>
      </c>
      <c r="F449" s="142" t="s">
        <v>608</v>
      </c>
      <c r="G449" s="142"/>
    </row>
    <row r="450" spans="1:7" s="19" customFormat="1">
      <c r="A450" s="142">
        <v>448</v>
      </c>
      <c r="B450" s="230" t="s">
        <v>67</v>
      </c>
      <c r="C450" s="143"/>
      <c r="D450" s="30"/>
      <c r="E450" s="204">
        <v>30000</v>
      </c>
      <c r="F450" s="142" t="s">
        <v>608</v>
      </c>
      <c r="G450" s="142"/>
    </row>
    <row r="451" spans="1:7" s="19" customFormat="1">
      <c r="A451" s="142">
        <v>449</v>
      </c>
      <c r="B451" s="230" t="s">
        <v>514</v>
      </c>
      <c r="C451" s="143"/>
      <c r="D451" s="30"/>
      <c r="E451" s="204">
        <v>84000</v>
      </c>
      <c r="F451" s="142" t="s">
        <v>608</v>
      </c>
      <c r="G451" s="142"/>
    </row>
    <row r="452" spans="1:7" s="19" customFormat="1">
      <c r="A452" s="142">
        <v>450</v>
      </c>
      <c r="B452" s="230" t="s">
        <v>182</v>
      </c>
      <c r="C452" s="143"/>
      <c r="D452" s="30"/>
      <c r="E452" s="204">
        <v>90000</v>
      </c>
      <c r="F452" s="142" t="s">
        <v>608</v>
      </c>
      <c r="G452" s="142"/>
    </row>
    <row r="453" spans="1:7" s="19" customFormat="1">
      <c r="A453" s="142">
        <v>451</v>
      </c>
      <c r="B453" s="230" t="s">
        <v>332</v>
      </c>
      <c r="C453" s="143"/>
      <c r="D453" s="30"/>
      <c r="E453" s="204">
        <v>10000</v>
      </c>
      <c r="F453" s="142" t="s">
        <v>609</v>
      </c>
      <c r="G453" s="142"/>
    </row>
    <row r="454" spans="1:7" s="19" customFormat="1">
      <c r="A454" s="142">
        <v>452</v>
      </c>
      <c r="B454" s="230" t="s">
        <v>515</v>
      </c>
      <c r="C454" s="143"/>
      <c r="D454" s="30"/>
      <c r="E454" s="204">
        <v>30000</v>
      </c>
      <c r="F454" s="142" t="s">
        <v>609</v>
      </c>
      <c r="G454" s="142"/>
    </row>
    <row r="455" spans="1:7" s="19" customFormat="1">
      <c r="A455" s="142">
        <v>453</v>
      </c>
      <c r="B455" s="230" t="s">
        <v>135</v>
      </c>
      <c r="C455" s="143"/>
      <c r="D455" s="30"/>
      <c r="E455" s="204">
        <v>200000</v>
      </c>
      <c r="F455" s="142" t="s">
        <v>609</v>
      </c>
      <c r="G455" s="142" t="s">
        <v>3679</v>
      </c>
    </row>
    <row r="456" spans="1:7" s="19" customFormat="1">
      <c r="A456" s="142">
        <v>454</v>
      </c>
      <c r="B456" s="230" t="s">
        <v>136</v>
      </c>
      <c r="C456" s="143"/>
      <c r="D456" s="30"/>
      <c r="E456" s="204">
        <v>71000</v>
      </c>
      <c r="F456" s="142" t="s">
        <v>609</v>
      </c>
      <c r="G456" s="142"/>
    </row>
    <row r="457" spans="1:7" s="19" customFormat="1">
      <c r="A457" s="142">
        <v>455</v>
      </c>
      <c r="B457" s="230" t="s">
        <v>516</v>
      </c>
      <c r="C457" s="143"/>
      <c r="D457" s="30"/>
      <c r="E457" s="204">
        <v>15000</v>
      </c>
      <c r="F457" s="142" t="s">
        <v>609</v>
      </c>
      <c r="G457" s="142"/>
    </row>
    <row r="458" spans="1:7" s="19" customFormat="1">
      <c r="A458" s="142">
        <v>456</v>
      </c>
      <c r="B458" s="230" t="s">
        <v>137</v>
      </c>
      <c r="C458" s="143"/>
      <c r="D458" s="30"/>
      <c r="E458" s="204">
        <v>43000</v>
      </c>
      <c r="F458" s="142" t="s">
        <v>609</v>
      </c>
      <c r="G458" s="142"/>
    </row>
    <row r="459" spans="1:7" s="19" customFormat="1">
      <c r="A459" s="142">
        <v>457</v>
      </c>
      <c r="B459" s="230" t="s">
        <v>517</v>
      </c>
      <c r="C459" s="143"/>
      <c r="D459" s="30"/>
      <c r="E459" s="204">
        <v>15000</v>
      </c>
      <c r="F459" s="142" t="s">
        <v>609</v>
      </c>
      <c r="G459" s="142"/>
    </row>
    <row r="460" spans="1:7" s="19" customFormat="1">
      <c r="A460" s="142">
        <v>458</v>
      </c>
      <c r="B460" s="230" t="s">
        <v>68</v>
      </c>
      <c r="C460" s="143"/>
      <c r="D460" s="30"/>
      <c r="E460" s="204">
        <v>40000</v>
      </c>
      <c r="F460" s="142" t="s">
        <v>609</v>
      </c>
      <c r="G460" s="142"/>
    </row>
    <row r="461" spans="1:7" s="19" customFormat="1">
      <c r="A461" s="142">
        <v>459</v>
      </c>
      <c r="B461" s="230" t="s">
        <v>68</v>
      </c>
      <c r="C461" s="143"/>
      <c r="D461" s="30"/>
      <c r="E461" s="204">
        <v>105000</v>
      </c>
      <c r="F461" s="142" t="s">
        <v>609</v>
      </c>
      <c r="G461" s="142"/>
    </row>
    <row r="462" spans="1:7" s="19" customFormat="1">
      <c r="A462" s="142">
        <v>460</v>
      </c>
      <c r="B462" s="230" t="s">
        <v>518</v>
      </c>
      <c r="C462" s="143"/>
      <c r="D462" s="30"/>
      <c r="E462" s="204">
        <v>160000</v>
      </c>
      <c r="F462" s="142" t="s">
        <v>609</v>
      </c>
      <c r="G462" s="142"/>
    </row>
    <row r="463" spans="1:7" s="19" customFormat="1">
      <c r="A463" s="142">
        <v>461</v>
      </c>
      <c r="B463" s="230" t="s">
        <v>138</v>
      </c>
      <c r="C463" s="143"/>
      <c r="D463" s="30"/>
      <c r="E463" s="204">
        <v>10000</v>
      </c>
      <c r="F463" s="142" t="s">
        <v>609</v>
      </c>
      <c r="G463" s="142"/>
    </row>
    <row r="464" spans="1:7" s="19" customFormat="1">
      <c r="A464" s="142">
        <v>462</v>
      </c>
      <c r="B464" s="230" t="s">
        <v>519</v>
      </c>
      <c r="C464" s="143"/>
      <c r="D464" s="30"/>
      <c r="E464" s="204">
        <v>130000</v>
      </c>
      <c r="F464" s="142" t="s">
        <v>609</v>
      </c>
      <c r="G464" s="142"/>
    </row>
    <row r="465" spans="1:7" s="19" customFormat="1">
      <c r="A465" s="142">
        <v>463</v>
      </c>
      <c r="B465" s="230" t="s">
        <v>519</v>
      </c>
      <c r="C465" s="143"/>
      <c r="D465" s="30"/>
      <c r="E465" s="204">
        <v>60000</v>
      </c>
      <c r="F465" s="142" t="s">
        <v>609</v>
      </c>
      <c r="G465" s="142"/>
    </row>
    <row r="466" spans="1:7" s="19" customFormat="1">
      <c r="A466" s="142">
        <v>464</v>
      </c>
      <c r="B466" s="230" t="s">
        <v>69</v>
      </c>
      <c r="C466" s="143"/>
      <c r="D466" s="30"/>
      <c r="E466" s="204">
        <v>80000</v>
      </c>
      <c r="F466" s="142" t="s">
        <v>610</v>
      </c>
      <c r="G466" s="142"/>
    </row>
    <row r="467" spans="1:7" s="19" customFormat="1">
      <c r="A467" s="142">
        <v>465</v>
      </c>
      <c r="B467" s="230" t="s">
        <v>69</v>
      </c>
      <c r="C467" s="143"/>
      <c r="D467" s="30"/>
      <c r="E467" s="204">
        <v>50000</v>
      </c>
      <c r="F467" s="142" t="s">
        <v>610</v>
      </c>
      <c r="G467" s="142"/>
    </row>
    <row r="468" spans="1:7" s="19" customFormat="1">
      <c r="A468" s="142">
        <v>466</v>
      </c>
      <c r="B468" s="230" t="s">
        <v>70</v>
      </c>
      <c r="C468" s="143"/>
      <c r="D468" s="30"/>
      <c r="E468" s="204">
        <v>105000</v>
      </c>
      <c r="F468" s="142" t="s">
        <v>610</v>
      </c>
      <c r="G468" s="142"/>
    </row>
    <row r="469" spans="1:7" s="19" customFormat="1">
      <c r="A469" s="142">
        <v>467</v>
      </c>
      <c r="B469" s="230" t="s">
        <v>70</v>
      </c>
      <c r="C469" s="143"/>
      <c r="D469" s="30"/>
      <c r="E469" s="204">
        <v>50000</v>
      </c>
      <c r="F469" s="142" t="s">
        <v>610</v>
      </c>
      <c r="G469" s="142"/>
    </row>
    <row r="470" spans="1:7" s="19" customFormat="1">
      <c r="A470" s="142">
        <v>468</v>
      </c>
      <c r="B470" s="230" t="s">
        <v>70</v>
      </c>
      <c r="C470" s="143"/>
      <c r="D470" s="30"/>
      <c r="E470" s="204">
        <v>50000</v>
      </c>
      <c r="F470" s="142" t="s">
        <v>610</v>
      </c>
      <c r="G470" s="142"/>
    </row>
    <row r="471" spans="1:7" s="19" customFormat="1">
      <c r="A471" s="142">
        <v>469</v>
      </c>
      <c r="B471" s="230" t="s">
        <v>520</v>
      </c>
      <c r="C471" s="143"/>
      <c r="D471" s="30"/>
      <c r="E471" s="204">
        <v>214000</v>
      </c>
      <c r="F471" s="142" t="s">
        <v>610</v>
      </c>
      <c r="G471" s="142" t="s">
        <v>3679</v>
      </c>
    </row>
    <row r="472" spans="1:7" s="19" customFormat="1">
      <c r="A472" s="142">
        <v>470</v>
      </c>
      <c r="B472" s="230" t="s">
        <v>521</v>
      </c>
      <c r="C472" s="143"/>
      <c r="D472" s="30"/>
      <c r="E472" s="204">
        <v>65000</v>
      </c>
      <c r="F472" s="142" t="s">
        <v>610</v>
      </c>
      <c r="G472" s="142"/>
    </row>
    <row r="473" spans="1:7" s="19" customFormat="1">
      <c r="A473" s="142">
        <v>471</v>
      </c>
      <c r="B473" s="230" t="s">
        <v>522</v>
      </c>
      <c r="C473" s="143"/>
      <c r="D473" s="30"/>
      <c r="E473" s="204">
        <v>60000</v>
      </c>
      <c r="F473" s="142" t="s">
        <v>610</v>
      </c>
      <c r="G473" s="142"/>
    </row>
    <row r="474" spans="1:7" s="19" customFormat="1" ht="28.5">
      <c r="A474" s="142">
        <v>472</v>
      </c>
      <c r="B474" s="230" t="s">
        <v>71</v>
      </c>
      <c r="C474" s="143"/>
      <c r="D474" s="30"/>
      <c r="E474" s="204">
        <v>300000</v>
      </c>
      <c r="F474" s="142" t="s">
        <v>610</v>
      </c>
      <c r="G474" s="142" t="s">
        <v>8695</v>
      </c>
    </row>
    <row r="475" spans="1:7" s="19" customFormat="1">
      <c r="A475" s="142">
        <v>473</v>
      </c>
      <c r="B475" s="230" t="s">
        <v>523</v>
      </c>
      <c r="C475" s="143"/>
      <c r="D475" s="30"/>
      <c r="E475" s="204">
        <v>45000</v>
      </c>
      <c r="F475" s="142" t="s">
        <v>610</v>
      </c>
      <c r="G475" s="142"/>
    </row>
    <row r="476" spans="1:7" s="19" customFormat="1">
      <c r="A476" s="142">
        <v>474</v>
      </c>
      <c r="B476" s="230" t="s">
        <v>333</v>
      </c>
      <c r="C476" s="143"/>
      <c r="D476" s="30"/>
      <c r="E476" s="204">
        <v>30000</v>
      </c>
      <c r="F476" s="142" t="s">
        <v>610</v>
      </c>
      <c r="G476" s="142"/>
    </row>
    <row r="477" spans="1:7" s="19" customFormat="1" ht="28.5">
      <c r="A477" s="142">
        <v>475</v>
      </c>
      <c r="B477" s="230" t="s">
        <v>333</v>
      </c>
      <c r="C477" s="143"/>
      <c r="D477" s="30"/>
      <c r="E477" s="204">
        <v>800000</v>
      </c>
      <c r="F477" s="142" t="s">
        <v>610</v>
      </c>
      <c r="G477" s="142" t="s">
        <v>8695</v>
      </c>
    </row>
    <row r="478" spans="1:7" s="19" customFormat="1" ht="28.5">
      <c r="A478" s="142">
        <v>476</v>
      </c>
      <c r="B478" s="230" t="s">
        <v>333</v>
      </c>
      <c r="C478" s="143"/>
      <c r="D478" s="30"/>
      <c r="E478" s="204">
        <v>500000</v>
      </c>
      <c r="F478" s="142" t="s">
        <v>610</v>
      </c>
      <c r="G478" s="142" t="s">
        <v>8695</v>
      </c>
    </row>
    <row r="479" spans="1:7" s="19" customFormat="1" ht="28.5">
      <c r="A479" s="142">
        <v>477</v>
      </c>
      <c r="B479" s="230" t="s">
        <v>333</v>
      </c>
      <c r="C479" s="143"/>
      <c r="D479" s="30"/>
      <c r="E479" s="204">
        <v>200000</v>
      </c>
      <c r="F479" s="142" t="s">
        <v>610</v>
      </c>
      <c r="G479" s="142" t="s">
        <v>8695</v>
      </c>
    </row>
    <row r="480" spans="1:7" s="19" customFormat="1" ht="28.5">
      <c r="A480" s="142">
        <v>478</v>
      </c>
      <c r="B480" s="230" t="s">
        <v>333</v>
      </c>
      <c r="C480" s="143"/>
      <c r="D480" s="30"/>
      <c r="E480" s="204">
        <v>200000</v>
      </c>
      <c r="F480" s="142" t="s">
        <v>610</v>
      </c>
      <c r="G480" s="142" t="s">
        <v>8695</v>
      </c>
    </row>
    <row r="481" spans="1:7" s="19" customFormat="1">
      <c r="A481" s="142">
        <v>479</v>
      </c>
      <c r="B481" s="230" t="s">
        <v>248</v>
      </c>
      <c r="C481" s="143"/>
      <c r="D481" s="30"/>
      <c r="E481" s="204">
        <v>10000</v>
      </c>
      <c r="F481" s="142" t="s">
        <v>610</v>
      </c>
      <c r="G481" s="142"/>
    </row>
    <row r="482" spans="1:7" s="19" customFormat="1">
      <c r="A482" s="142">
        <v>480</v>
      </c>
      <c r="B482" s="230" t="s">
        <v>72</v>
      </c>
      <c r="C482" s="143"/>
      <c r="D482" s="30"/>
      <c r="E482" s="204">
        <v>71000</v>
      </c>
      <c r="F482" s="142" t="s">
        <v>610</v>
      </c>
      <c r="G482" s="142"/>
    </row>
    <row r="483" spans="1:7" s="19" customFormat="1">
      <c r="A483" s="142">
        <v>481</v>
      </c>
      <c r="B483" s="230" t="s">
        <v>524</v>
      </c>
      <c r="C483" s="143"/>
      <c r="D483" s="30"/>
      <c r="E483" s="204">
        <v>22000</v>
      </c>
      <c r="F483" s="142" t="s">
        <v>611</v>
      </c>
      <c r="G483" s="142"/>
    </row>
    <row r="484" spans="1:7" s="19" customFormat="1">
      <c r="A484" s="142">
        <v>482</v>
      </c>
      <c r="B484" s="230" t="s">
        <v>524</v>
      </c>
      <c r="C484" s="143"/>
      <c r="D484" s="30"/>
      <c r="E484" s="204">
        <v>15000</v>
      </c>
      <c r="F484" s="142" t="s">
        <v>611</v>
      </c>
      <c r="G484" s="142"/>
    </row>
    <row r="485" spans="1:7" s="19" customFormat="1">
      <c r="A485" s="142">
        <v>483</v>
      </c>
      <c r="B485" s="230" t="s">
        <v>525</v>
      </c>
      <c r="C485" s="143"/>
      <c r="D485" s="30"/>
      <c r="E485" s="204">
        <v>33000</v>
      </c>
      <c r="F485" s="142" t="s">
        <v>611</v>
      </c>
      <c r="G485" s="142"/>
    </row>
    <row r="486" spans="1:7" s="19" customFormat="1">
      <c r="A486" s="142">
        <v>484</v>
      </c>
      <c r="B486" s="230" t="s">
        <v>73</v>
      </c>
      <c r="C486" s="143"/>
      <c r="D486" s="30"/>
      <c r="E486" s="204">
        <v>10000</v>
      </c>
      <c r="F486" s="142" t="s">
        <v>611</v>
      </c>
      <c r="G486" s="142"/>
    </row>
    <row r="487" spans="1:7" s="19" customFormat="1">
      <c r="A487" s="142">
        <v>485</v>
      </c>
      <c r="B487" s="230" t="s">
        <v>139</v>
      </c>
      <c r="C487" s="143"/>
      <c r="D487" s="30"/>
      <c r="E487" s="204">
        <v>15000</v>
      </c>
      <c r="F487" s="142" t="s">
        <v>611</v>
      </c>
      <c r="G487" s="142"/>
    </row>
    <row r="488" spans="1:7" s="19" customFormat="1">
      <c r="A488" s="142">
        <v>486</v>
      </c>
      <c r="B488" s="230" t="s">
        <v>139</v>
      </c>
      <c r="C488" s="143"/>
      <c r="D488" s="30"/>
      <c r="E488" s="204">
        <v>5000</v>
      </c>
      <c r="F488" s="142" t="s">
        <v>611</v>
      </c>
      <c r="G488" s="142"/>
    </row>
    <row r="489" spans="1:7" s="19" customFormat="1">
      <c r="A489" s="142">
        <v>487</v>
      </c>
      <c r="B489" s="230" t="s">
        <v>526</v>
      </c>
      <c r="C489" s="143"/>
      <c r="D489" s="30"/>
      <c r="E489" s="204">
        <v>105000</v>
      </c>
      <c r="F489" s="142" t="s">
        <v>611</v>
      </c>
      <c r="G489" s="142"/>
    </row>
    <row r="490" spans="1:7" s="19" customFormat="1">
      <c r="A490" s="142">
        <v>488</v>
      </c>
      <c r="B490" s="230" t="s">
        <v>75</v>
      </c>
      <c r="C490" s="143"/>
      <c r="D490" s="30"/>
      <c r="E490" s="204">
        <v>49500</v>
      </c>
      <c r="F490" s="142" t="s">
        <v>611</v>
      </c>
      <c r="G490" s="142"/>
    </row>
    <row r="491" spans="1:7" s="19" customFormat="1">
      <c r="A491" s="142">
        <v>489</v>
      </c>
      <c r="B491" s="230" t="s">
        <v>77</v>
      </c>
      <c r="C491" s="143"/>
      <c r="D491" s="30"/>
      <c r="E491" s="204">
        <v>15000</v>
      </c>
      <c r="F491" s="142" t="s">
        <v>611</v>
      </c>
      <c r="G491" s="142"/>
    </row>
    <row r="492" spans="1:7" s="19" customFormat="1">
      <c r="A492" s="142">
        <v>490</v>
      </c>
      <c r="B492" s="230" t="s">
        <v>184</v>
      </c>
      <c r="C492" s="143"/>
      <c r="D492" s="30"/>
      <c r="E492" s="204">
        <v>75000</v>
      </c>
      <c r="F492" s="142" t="s">
        <v>611</v>
      </c>
      <c r="G492" s="142"/>
    </row>
    <row r="493" spans="1:7" s="19" customFormat="1">
      <c r="A493" s="142">
        <v>491</v>
      </c>
      <c r="B493" s="230" t="s">
        <v>184</v>
      </c>
      <c r="C493" s="143"/>
      <c r="D493" s="30"/>
      <c r="E493" s="204">
        <v>80000</v>
      </c>
      <c r="F493" s="142" t="s">
        <v>611</v>
      </c>
      <c r="G493" s="142"/>
    </row>
    <row r="494" spans="1:7" s="19" customFormat="1">
      <c r="A494" s="142">
        <v>492</v>
      </c>
      <c r="B494" s="230" t="s">
        <v>336</v>
      </c>
      <c r="C494" s="143"/>
      <c r="D494" s="30"/>
      <c r="E494" s="204">
        <v>30000</v>
      </c>
      <c r="F494" s="142" t="s">
        <v>611</v>
      </c>
      <c r="G494" s="142"/>
    </row>
    <row r="495" spans="1:7" s="19" customFormat="1">
      <c r="A495" s="142">
        <v>493</v>
      </c>
      <c r="B495" s="230" t="s">
        <v>337</v>
      </c>
      <c r="C495" s="143"/>
      <c r="D495" s="30"/>
      <c r="E495" s="204">
        <v>30000</v>
      </c>
      <c r="F495" s="142" t="s">
        <v>611</v>
      </c>
      <c r="G495" s="142"/>
    </row>
    <row r="496" spans="1:7" s="19" customFormat="1">
      <c r="A496" s="142">
        <v>494</v>
      </c>
      <c r="B496" s="230" t="s">
        <v>337</v>
      </c>
      <c r="C496" s="143"/>
      <c r="D496" s="30"/>
      <c r="E496" s="204">
        <v>110000</v>
      </c>
      <c r="F496" s="142" t="s">
        <v>611</v>
      </c>
      <c r="G496" s="142"/>
    </row>
    <row r="497" spans="1:7" s="19" customFormat="1">
      <c r="A497" s="142">
        <v>495</v>
      </c>
      <c r="B497" s="230" t="s">
        <v>78</v>
      </c>
      <c r="C497" s="143"/>
      <c r="D497" s="30"/>
      <c r="E497" s="204">
        <v>5000</v>
      </c>
      <c r="F497" s="142" t="s">
        <v>611</v>
      </c>
      <c r="G497" s="142"/>
    </row>
    <row r="498" spans="1:7" s="19" customFormat="1">
      <c r="A498" s="142">
        <v>496</v>
      </c>
      <c r="B498" s="230" t="s">
        <v>78</v>
      </c>
      <c r="C498" s="143"/>
      <c r="D498" s="30"/>
      <c r="E498" s="204">
        <v>110000</v>
      </c>
      <c r="F498" s="142" t="s">
        <v>611</v>
      </c>
      <c r="G498" s="142"/>
    </row>
    <row r="499" spans="1:7" s="19" customFormat="1">
      <c r="A499" s="142">
        <v>497</v>
      </c>
      <c r="B499" s="230" t="s">
        <v>527</v>
      </c>
      <c r="C499" s="143"/>
      <c r="D499" s="30"/>
      <c r="E499" s="204">
        <v>110000</v>
      </c>
      <c r="F499" s="142" t="s">
        <v>612</v>
      </c>
      <c r="G499" s="142"/>
    </row>
    <row r="500" spans="1:7" s="19" customFormat="1">
      <c r="A500" s="142">
        <v>498</v>
      </c>
      <c r="B500" s="230" t="s">
        <v>79</v>
      </c>
      <c r="C500" s="143"/>
      <c r="D500" s="30"/>
      <c r="E500" s="204">
        <v>10000</v>
      </c>
      <c r="F500" s="142" t="s">
        <v>612</v>
      </c>
      <c r="G500" s="142"/>
    </row>
    <row r="501" spans="1:7" s="19" customFormat="1">
      <c r="A501" s="142">
        <v>499</v>
      </c>
      <c r="B501" s="230" t="s">
        <v>79</v>
      </c>
      <c r="C501" s="143"/>
      <c r="D501" s="30"/>
      <c r="E501" s="204">
        <v>110000</v>
      </c>
      <c r="F501" s="142" t="s">
        <v>612</v>
      </c>
      <c r="G501" s="142"/>
    </row>
    <row r="502" spans="1:7" s="19" customFormat="1">
      <c r="A502" s="142">
        <v>500</v>
      </c>
      <c r="B502" s="230" t="s">
        <v>79</v>
      </c>
      <c r="C502" s="143"/>
      <c r="D502" s="30"/>
      <c r="E502" s="204">
        <v>42000</v>
      </c>
      <c r="F502" s="142" t="s">
        <v>612</v>
      </c>
      <c r="G502" s="142"/>
    </row>
    <row r="503" spans="1:7" s="19" customFormat="1">
      <c r="A503" s="142">
        <v>501</v>
      </c>
      <c r="B503" s="230" t="s">
        <v>528</v>
      </c>
      <c r="C503" s="143"/>
      <c r="D503" s="30"/>
      <c r="E503" s="204">
        <v>30000</v>
      </c>
      <c r="F503" s="142" t="s">
        <v>612</v>
      </c>
      <c r="G503" s="142"/>
    </row>
    <row r="504" spans="1:7" s="19" customFormat="1">
      <c r="A504" s="142">
        <v>502</v>
      </c>
      <c r="B504" s="230" t="s">
        <v>529</v>
      </c>
      <c r="C504" s="143"/>
      <c r="D504" s="30"/>
      <c r="E504" s="204">
        <v>5000</v>
      </c>
      <c r="F504" s="142" t="s">
        <v>612</v>
      </c>
      <c r="G504" s="142"/>
    </row>
    <row r="505" spans="1:7" s="19" customFormat="1">
      <c r="A505" s="142">
        <v>503</v>
      </c>
      <c r="B505" s="230" t="s">
        <v>530</v>
      </c>
      <c r="C505" s="143"/>
      <c r="D505" s="30"/>
      <c r="E505" s="204">
        <v>45000</v>
      </c>
      <c r="F505" s="142" t="s">
        <v>612</v>
      </c>
      <c r="G505" s="142"/>
    </row>
    <row r="506" spans="1:7" s="19" customFormat="1">
      <c r="A506" s="142">
        <v>504</v>
      </c>
      <c r="B506" s="230" t="s">
        <v>339</v>
      </c>
      <c r="C506" s="143"/>
      <c r="D506" s="30"/>
      <c r="E506" s="204">
        <v>50000</v>
      </c>
      <c r="F506" s="142" t="s">
        <v>612</v>
      </c>
      <c r="G506" s="142"/>
    </row>
    <row r="507" spans="1:7" s="19" customFormat="1">
      <c r="A507" s="142">
        <v>505</v>
      </c>
      <c r="B507" s="230" t="s">
        <v>185</v>
      </c>
      <c r="C507" s="143"/>
      <c r="D507" s="30"/>
      <c r="E507" s="204">
        <v>12000</v>
      </c>
      <c r="F507" s="142" t="s">
        <v>612</v>
      </c>
      <c r="G507" s="142"/>
    </row>
    <row r="508" spans="1:7" s="19" customFormat="1">
      <c r="A508" s="142">
        <v>506</v>
      </c>
      <c r="B508" s="230" t="s">
        <v>208</v>
      </c>
      <c r="C508" s="143"/>
      <c r="D508" s="30"/>
      <c r="E508" s="204">
        <v>308000</v>
      </c>
      <c r="F508" s="142" t="s">
        <v>612</v>
      </c>
      <c r="G508" s="142" t="s">
        <v>3679</v>
      </c>
    </row>
    <row r="509" spans="1:7" s="19" customFormat="1">
      <c r="A509" s="142">
        <v>507</v>
      </c>
      <c r="B509" s="230" t="s">
        <v>340</v>
      </c>
      <c r="C509" s="143"/>
      <c r="D509" s="30"/>
      <c r="E509" s="204">
        <v>71000</v>
      </c>
      <c r="F509" s="142" t="s">
        <v>612</v>
      </c>
      <c r="G509" s="142"/>
    </row>
    <row r="510" spans="1:7" s="19" customFormat="1">
      <c r="A510" s="142">
        <v>508</v>
      </c>
      <c r="B510" s="230" t="s">
        <v>340</v>
      </c>
      <c r="C510" s="143"/>
      <c r="D510" s="30"/>
      <c r="E510" s="204">
        <v>620000</v>
      </c>
      <c r="F510" s="142" t="s">
        <v>612</v>
      </c>
      <c r="G510" s="142" t="s">
        <v>3679</v>
      </c>
    </row>
    <row r="511" spans="1:7" s="19" customFormat="1">
      <c r="A511" s="142">
        <v>509</v>
      </c>
      <c r="B511" s="230" t="s">
        <v>341</v>
      </c>
      <c r="C511" s="143"/>
      <c r="D511" s="30"/>
      <c r="E511" s="204">
        <v>15000</v>
      </c>
      <c r="F511" s="142" t="s">
        <v>612</v>
      </c>
      <c r="G511" s="142"/>
    </row>
    <row r="512" spans="1:7" s="19" customFormat="1">
      <c r="A512" s="142">
        <v>510</v>
      </c>
      <c r="B512" s="230" t="s">
        <v>341</v>
      </c>
      <c r="C512" s="143"/>
      <c r="D512" s="30"/>
      <c r="E512" s="204">
        <v>52000</v>
      </c>
      <c r="F512" s="142" t="s">
        <v>612</v>
      </c>
      <c r="G512" s="142"/>
    </row>
    <row r="513" spans="1:7" s="19" customFormat="1">
      <c r="A513" s="142">
        <v>511</v>
      </c>
      <c r="B513" s="230" t="s">
        <v>141</v>
      </c>
      <c r="C513" s="143"/>
      <c r="D513" s="30"/>
      <c r="E513" s="204">
        <v>33000</v>
      </c>
      <c r="F513" s="142" t="s">
        <v>612</v>
      </c>
      <c r="G513" s="142"/>
    </row>
    <row r="514" spans="1:7" s="19" customFormat="1">
      <c r="A514" s="142">
        <v>512</v>
      </c>
      <c r="B514" s="230" t="s">
        <v>80</v>
      </c>
      <c r="C514" s="143"/>
      <c r="D514" s="30"/>
      <c r="E514" s="204">
        <v>100000</v>
      </c>
      <c r="F514" s="142" t="s">
        <v>613</v>
      </c>
      <c r="G514" s="142"/>
    </row>
    <row r="515" spans="1:7" s="19" customFormat="1">
      <c r="A515" s="142">
        <v>513</v>
      </c>
      <c r="B515" s="230" t="s">
        <v>531</v>
      </c>
      <c r="C515" s="143"/>
      <c r="D515" s="30"/>
      <c r="E515" s="204">
        <v>15000</v>
      </c>
      <c r="F515" s="142" t="s">
        <v>613</v>
      </c>
      <c r="G515" s="142"/>
    </row>
    <row r="516" spans="1:7" s="19" customFormat="1">
      <c r="A516" s="142">
        <v>514</v>
      </c>
      <c r="B516" s="230" t="s">
        <v>532</v>
      </c>
      <c r="C516" s="143"/>
      <c r="D516" s="30"/>
      <c r="E516" s="204">
        <v>5000</v>
      </c>
      <c r="F516" s="142" t="s">
        <v>613</v>
      </c>
      <c r="G516" s="142"/>
    </row>
    <row r="517" spans="1:7" s="19" customFormat="1">
      <c r="A517" s="142">
        <v>515</v>
      </c>
      <c r="B517" s="230" t="s">
        <v>142</v>
      </c>
      <c r="C517" s="143"/>
      <c r="D517" s="30"/>
      <c r="E517" s="204">
        <v>6000</v>
      </c>
      <c r="F517" s="142" t="s">
        <v>613</v>
      </c>
      <c r="G517" s="142"/>
    </row>
    <row r="518" spans="1:7" s="19" customFormat="1">
      <c r="A518" s="142">
        <v>516</v>
      </c>
      <c r="B518" s="230" t="s">
        <v>342</v>
      </c>
      <c r="C518" s="143"/>
      <c r="D518" s="30"/>
      <c r="E518" s="204">
        <v>105000</v>
      </c>
      <c r="F518" s="142" t="s">
        <v>613</v>
      </c>
      <c r="G518" s="142"/>
    </row>
    <row r="519" spans="1:7" s="19" customFormat="1">
      <c r="A519" s="142">
        <v>517</v>
      </c>
      <c r="B519" s="230" t="s">
        <v>143</v>
      </c>
      <c r="C519" s="143"/>
      <c r="D519" s="30"/>
      <c r="E519" s="204">
        <v>49500</v>
      </c>
      <c r="F519" s="142" t="s">
        <v>613</v>
      </c>
      <c r="G519" s="142"/>
    </row>
    <row r="520" spans="1:7" s="19" customFormat="1">
      <c r="A520" s="142">
        <v>518</v>
      </c>
      <c r="B520" s="230" t="s">
        <v>533</v>
      </c>
      <c r="C520" s="143"/>
      <c r="D520" s="30"/>
      <c r="E520" s="204">
        <v>30000</v>
      </c>
      <c r="F520" s="142" t="s">
        <v>613</v>
      </c>
      <c r="G520" s="142"/>
    </row>
    <row r="521" spans="1:7" s="19" customFormat="1" ht="28.5">
      <c r="A521" s="142">
        <v>519</v>
      </c>
      <c r="B521" s="230" t="s">
        <v>533</v>
      </c>
      <c r="C521" s="143"/>
      <c r="D521" s="30"/>
      <c r="E521" s="204">
        <v>1000000</v>
      </c>
      <c r="F521" s="142" t="s">
        <v>613</v>
      </c>
      <c r="G521" s="142" t="s">
        <v>8695</v>
      </c>
    </row>
    <row r="522" spans="1:7" s="19" customFormat="1" ht="28.5">
      <c r="A522" s="142">
        <v>520</v>
      </c>
      <c r="B522" s="230" t="s">
        <v>534</v>
      </c>
      <c r="C522" s="143"/>
      <c r="D522" s="30"/>
      <c r="E522" s="204">
        <v>600000</v>
      </c>
      <c r="F522" s="142" t="s">
        <v>613</v>
      </c>
      <c r="G522" s="142" t="s">
        <v>8695</v>
      </c>
    </row>
    <row r="523" spans="1:7" s="19" customFormat="1">
      <c r="A523" s="142">
        <v>521</v>
      </c>
      <c r="B523" s="230" t="s">
        <v>144</v>
      </c>
      <c r="C523" s="143"/>
      <c r="D523" s="30"/>
      <c r="E523" s="204">
        <v>60000</v>
      </c>
      <c r="F523" s="142" t="s">
        <v>614</v>
      </c>
      <c r="G523" s="142"/>
    </row>
    <row r="524" spans="1:7" s="19" customFormat="1">
      <c r="A524" s="142">
        <v>522</v>
      </c>
      <c r="B524" s="230" t="s">
        <v>535</v>
      </c>
      <c r="C524" s="143"/>
      <c r="D524" s="30"/>
      <c r="E524" s="204">
        <v>85000</v>
      </c>
      <c r="F524" s="142" t="s">
        <v>614</v>
      </c>
      <c r="G524" s="142"/>
    </row>
    <row r="525" spans="1:7" s="19" customFormat="1">
      <c r="A525" s="142">
        <v>523</v>
      </c>
      <c r="B525" s="230" t="s">
        <v>81</v>
      </c>
      <c r="C525" s="143"/>
      <c r="D525" s="30"/>
      <c r="E525" s="204">
        <v>3000</v>
      </c>
      <c r="F525" s="142" t="s">
        <v>614</v>
      </c>
      <c r="G525" s="142"/>
    </row>
    <row r="526" spans="1:7" s="19" customFormat="1">
      <c r="A526" s="142">
        <v>524</v>
      </c>
      <c r="B526" s="230" t="s">
        <v>81</v>
      </c>
      <c r="C526" s="143"/>
      <c r="D526" s="30"/>
      <c r="E526" s="204">
        <v>12000</v>
      </c>
      <c r="F526" s="142" t="s">
        <v>614</v>
      </c>
      <c r="G526" s="142"/>
    </row>
    <row r="527" spans="1:7" s="19" customFormat="1">
      <c r="A527" s="142">
        <v>525</v>
      </c>
      <c r="B527" s="230" t="s">
        <v>343</v>
      </c>
      <c r="C527" s="143"/>
      <c r="D527" s="30"/>
      <c r="E527" s="204">
        <v>30000</v>
      </c>
      <c r="F527" s="142" t="s">
        <v>614</v>
      </c>
      <c r="G527" s="142"/>
    </row>
    <row r="528" spans="1:7" s="19" customFormat="1">
      <c r="A528" s="142">
        <v>526</v>
      </c>
      <c r="B528" s="230" t="s">
        <v>536</v>
      </c>
      <c r="C528" s="143"/>
      <c r="D528" s="30"/>
      <c r="E528" s="204">
        <v>10000</v>
      </c>
      <c r="F528" s="142" t="s">
        <v>614</v>
      </c>
      <c r="G528" s="142"/>
    </row>
    <row r="529" spans="1:7" s="19" customFormat="1">
      <c r="A529" s="142">
        <v>527</v>
      </c>
      <c r="B529" s="230" t="s">
        <v>536</v>
      </c>
      <c r="C529" s="143"/>
      <c r="D529" s="30"/>
      <c r="E529" s="204">
        <v>10000</v>
      </c>
      <c r="F529" s="142" t="s">
        <v>614</v>
      </c>
      <c r="G529" s="142"/>
    </row>
    <row r="530" spans="1:7" s="19" customFormat="1">
      <c r="A530" s="142">
        <v>528</v>
      </c>
      <c r="B530" s="230" t="s">
        <v>537</v>
      </c>
      <c r="C530" s="143"/>
      <c r="D530" s="30"/>
      <c r="E530" s="204">
        <v>30000</v>
      </c>
      <c r="F530" s="142" t="s">
        <v>614</v>
      </c>
      <c r="G530" s="142"/>
    </row>
    <row r="531" spans="1:7" s="19" customFormat="1">
      <c r="A531" s="142">
        <v>529</v>
      </c>
      <c r="B531" s="230" t="s">
        <v>538</v>
      </c>
      <c r="C531" s="143"/>
      <c r="D531" s="30"/>
      <c r="E531" s="204">
        <v>26000</v>
      </c>
      <c r="F531" s="142" t="s">
        <v>614</v>
      </c>
      <c r="G531" s="142"/>
    </row>
    <row r="532" spans="1:7" s="19" customFormat="1">
      <c r="A532" s="142">
        <v>530</v>
      </c>
      <c r="B532" s="230" t="s">
        <v>82</v>
      </c>
      <c r="C532" s="143"/>
      <c r="D532" s="30"/>
      <c r="E532" s="204">
        <v>42000</v>
      </c>
      <c r="F532" s="142" t="s">
        <v>614</v>
      </c>
      <c r="G532" s="142"/>
    </row>
    <row r="533" spans="1:7" s="19" customFormat="1">
      <c r="A533" s="142">
        <v>531</v>
      </c>
      <c r="B533" s="230" t="s">
        <v>539</v>
      </c>
      <c r="C533" s="143"/>
      <c r="D533" s="30"/>
      <c r="E533" s="204">
        <v>215000</v>
      </c>
      <c r="F533" s="142" t="s">
        <v>614</v>
      </c>
      <c r="G533" s="142" t="s">
        <v>3679</v>
      </c>
    </row>
    <row r="534" spans="1:7" s="19" customFormat="1">
      <c r="A534" s="142">
        <v>532</v>
      </c>
      <c r="B534" s="230" t="s">
        <v>540</v>
      </c>
      <c r="C534" s="143"/>
      <c r="D534" s="30"/>
      <c r="E534" s="204">
        <v>15000</v>
      </c>
      <c r="F534" s="142" t="s">
        <v>614</v>
      </c>
      <c r="G534" s="142"/>
    </row>
    <row r="535" spans="1:7" s="19" customFormat="1">
      <c r="A535" s="142">
        <v>533</v>
      </c>
      <c r="B535" s="230" t="s">
        <v>540</v>
      </c>
      <c r="C535" s="143"/>
      <c r="D535" s="30"/>
      <c r="E535" s="204">
        <v>6000</v>
      </c>
      <c r="F535" s="142" t="s">
        <v>614</v>
      </c>
      <c r="G535" s="142"/>
    </row>
    <row r="536" spans="1:7" s="19" customFormat="1">
      <c r="A536" s="142">
        <v>534</v>
      </c>
      <c r="B536" s="230" t="s">
        <v>541</v>
      </c>
      <c r="C536" s="143"/>
      <c r="D536" s="30"/>
      <c r="E536" s="204">
        <v>18000</v>
      </c>
      <c r="F536" s="142" t="s">
        <v>614</v>
      </c>
      <c r="G536" s="142"/>
    </row>
    <row r="537" spans="1:7" s="19" customFormat="1">
      <c r="A537" s="142">
        <v>535</v>
      </c>
      <c r="B537" s="230" t="s">
        <v>542</v>
      </c>
      <c r="C537" s="143"/>
      <c r="D537" s="30"/>
      <c r="E537" s="204">
        <v>150000</v>
      </c>
      <c r="F537" s="142" t="s">
        <v>614</v>
      </c>
      <c r="G537" s="142"/>
    </row>
    <row r="538" spans="1:7" s="19" customFormat="1">
      <c r="A538" s="142">
        <v>536</v>
      </c>
      <c r="B538" s="230" t="s">
        <v>542</v>
      </c>
      <c r="C538" s="143"/>
      <c r="D538" s="30"/>
      <c r="E538" s="204">
        <v>112000</v>
      </c>
      <c r="F538" s="142" t="s">
        <v>616</v>
      </c>
      <c r="G538" s="142"/>
    </row>
    <row r="539" spans="1:7" s="19" customFormat="1">
      <c r="A539" s="142">
        <v>537</v>
      </c>
      <c r="B539" s="230" t="s">
        <v>543</v>
      </c>
      <c r="C539" s="143"/>
      <c r="D539" s="30"/>
      <c r="E539" s="204">
        <v>40000</v>
      </c>
      <c r="F539" s="142" t="s">
        <v>616</v>
      </c>
      <c r="G539" s="142"/>
    </row>
    <row r="540" spans="1:7" s="19" customFormat="1">
      <c r="A540" s="142">
        <v>538</v>
      </c>
      <c r="B540" s="230" t="s">
        <v>543</v>
      </c>
      <c r="C540" s="143"/>
      <c r="D540" s="30"/>
      <c r="E540" s="204">
        <v>212000</v>
      </c>
      <c r="F540" s="142" t="s">
        <v>616</v>
      </c>
      <c r="G540" s="142" t="s">
        <v>3679</v>
      </c>
    </row>
    <row r="541" spans="1:7" s="19" customFormat="1">
      <c r="A541" s="142">
        <v>539</v>
      </c>
      <c r="B541" s="230" t="s">
        <v>345</v>
      </c>
      <c r="C541" s="143"/>
      <c r="D541" s="30"/>
      <c r="E541" s="204">
        <v>27000</v>
      </c>
      <c r="F541" s="142" t="s">
        <v>616</v>
      </c>
      <c r="G541" s="142"/>
    </row>
    <row r="542" spans="1:7" s="19" customFormat="1">
      <c r="A542" s="142">
        <v>540</v>
      </c>
      <c r="B542" s="230" t="s">
        <v>346</v>
      </c>
      <c r="C542" s="143"/>
      <c r="D542" s="30"/>
      <c r="E542" s="204">
        <v>130000</v>
      </c>
      <c r="F542" s="142" t="s">
        <v>616</v>
      </c>
      <c r="G542" s="142"/>
    </row>
    <row r="543" spans="1:7" s="19" customFormat="1">
      <c r="A543" s="142">
        <v>541</v>
      </c>
      <c r="B543" s="230" t="s">
        <v>346</v>
      </c>
      <c r="C543" s="143"/>
      <c r="D543" s="30"/>
      <c r="E543" s="204">
        <v>20000</v>
      </c>
      <c r="F543" s="142" t="s">
        <v>616</v>
      </c>
      <c r="G543" s="142"/>
    </row>
    <row r="544" spans="1:7" s="19" customFormat="1">
      <c r="A544" s="142">
        <v>542</v>
      </c>
      <c r="B544" s="230" t="s">
        <v>544</v>
      </c>
      <c r="C544" s="143"/>
      <c r="D544" s="30"/>
      <c r="E544" s="204">
        <v>30000</v>
      </c>
      <c r="F544" s="142" t="s">
        <v>616</v>
      </c>
      <c r="G544" s="142"/>
    </row>
    <row r="545" spans="1:7" s="19" customFormat="1">
      <c r="A545" s="142">
        <v>543</v>
      </c>
      <c r="B545" s="230" t="s">
        <v>545</v>
      </c>
      <c r="C545" s="143"/>
      <c r="D545" s="30"/>
      <c r="E545" s="204">
        <v>210000</v>
      </c>
      <c r="F545" s="142" t="s">
        <v>616</v>
      </c>
      <c r="G545" s="142" t="s">
        <v>3679</v>
      </c>
    </row>
    <row r="546" spans="1:7" s="19" customFormat="1">
      <c r="A546" s="142">
        <v>544</v>
      </c>
      <c r="B546" s="230" t="s">
        <v>545</v>
      </c>
      <c r="C546" s="143"/>
      <c r="D546" s="30"/>
      <c r="E546" s="204">
        <v>30000</v>
      </c>
      <c r="F546" s="142" t="s">
        <v>616</v>
      </c>
      <c r="G546" s="142"/>
    </row>
    <row r="547" spans="1:7" s="19" customFormat="1">
      <c r="A547" s="142">
        <v>545</v>
      </c>
      <c r="B547" s="230" t="s">
        <v>546</v>
      </c>
      <c r="C547" s="143"/>
      <c r="D547" s="30"/>
      <c r="E547" s="204">
        <v>30000</v>
      </c>
      <c r="F547" s="142" t="s">
        <v>616</v>
      </c>
      <c r="G547" s="142"/>
    </row>
    <row r="548" spans="1:7" s="19" customFormat="1">
      <c r="A548" s="142">
        <v>546</v>
      </c>
      <c r="B548" s="230" t="s">
        <v>547</v>
      </c>
      <c r="C548" s="143"/>
      <c r="D548" s="30"/>
      <c r="E548" s="204">
        <v>3000</v>
      </c>
      <c r="F548" s="142" t="s">
        <v>616</v>
      </c>
      <c r="G548" s="142"/>
    </row>
    <row r="549" spans="1:7" s="19" customFormat="1">
      <c r="A549" s="142">
        <v>547</v>
      </c>
      <c r="B549" s="230" t="s">
        <v>548</v>
      </c>
      <c r="C549" s="143"/>
      <c r="D549" s="30"/>
      <c r="E549" s="204">
        <v>100000</v>
      </c>
      <c r="F549" s="142" t="s">
        <v>616</v>
      </c>
      <c r="G549" s="142"/>
    </row>
    <row r="550" spans="1:7" s="19" customFormat="1">
      <c r="A550" s="142">
        <v>548</v>
      </c>
      <c r="B550" s="230" t="s">
        <v>548</v>
      </c>
      <c r="C550" s="143"/>
      <c r="D550" s="30"/>
      <c r="E550" s="204">
        <v>3000</v>
      </c>
      <c r="F550" s="142" t="s">
        <v>616</v>
      </c>
      <c r="G550" s="142"/>
    </row>
    <row r="551" spans="1:7" s="19" customFormat="1">
      <c r="A551" s="142">
        <v>549</v>
      </c>
      <c r="B551" s="230" t="s">
        <v>549</v>
      </c>
      <c r="C551" s="143"/>
      <c r="D551" s="30"/>
      <c r="E551" s="204">
        <v>320000</v>
      </c>
      <c r="F551" s="142" t="s">
        <v>616</v>
      </c>
      <c r="G551" s="142" t="s">
        <v>3679</v>
      </c>
    </row>
    <row r="552" spans="1:7" s="19" customFormat="1">
      <c r="A552" s="142">
        <v>550</v>
      </c>
      <c r="B552" s="230" t="s">
        <v>550</v>
      </c>
      <c r="C552" s="143"/>
      <c r="D552" s="30"/>
      <c r="E552" s="204">
        <v>15000</v>
      </c>
      <c r="F552" s="142" t="s">
        <v>624</v>
      </c>
      <c r="G552" s="142"/>
    </row>
    <row r="553" spans="1:7" s="19" customFormat="1">
      <c r="A553" s="142">
        <v>551</v>
      </c>
      <c r="B553" s="230" t="s">
        <v>551</v>
      </c>
      <c r="C553" s="143"/>
      <c r="D553" s="30"/>
      <c r="E553" s="204">
        <v>35000</v>
      </c>
      <c r="F553" s="142" t="s">
        <v>624</v>
      </c>
      <c r="G553" s="142"/>
    </row>
    <row r="554" spans="1:7" s="19" customFormat="1">
      <c r="A554" s="142">
        <v>552</v>
      </c>
      <c r="B554" s="230" t="s">
        <v>551</v>
      </c>
      <c r="C554" s="143"/>
      <c r="D554" s="30"/>
      <c r="E554" s="204">
        <v>15000</v>
      </c>
      <c r="F554" s="142" t="s">
        <v>624</v>
      </c>
      <c r="G554" s="142"/>
    </row>
    <row r="555" spans="1:7" s="19" customFormat="1">
      <c r="A555" s="142">
        <v>553</v>
      </c>
      <c r="B555" s="230" t="s">
        <v>552</v>
      </c>
      <c r="C555" s="143"/>
      <c r="D555" s="30"/>
      <c r="E555" s="204">
        <v>15000</v>
      </c>
      <c r="F555" s="142" t="s">
        <v>624</v>
      </c>
      <c r="G555" s="142"/>
    </row>
    <row r="556" spans="1:7" s="19" customFormat="1">
      <c r="A556" s="142">
        <v>554</v>
      </c>
      <c r="B556" s="230" t="s">
        <v>553</v>
      </c>
      <c r="C556" s="143"/>
      <c r="D556" s="30"/>
      <c r="E556" s="204">
        <v>70000</v>
      </c>
      <c r="F556" s="142" t="s">
        <v>624</v>
      </c>
      <c r="G556" s="142"/>
    </row>
    <row r="557" spans="1:7" s="19" customFormat="1">
      <c r="A557" s="142">
        <v>555</v>
      </c>
      <c r="B557" s="230" t="s">
        <v>554</v>
      </c>
      <c r="C557" s="143"/>
      <c r="D557" s="30"/>
      <c r="E557" s="204">
        <v>30000</v>
      </c>
      <c r="F557" s="142" t="s">
        <v>625</v>
      </c>
      <c r="G557" s="142"/>
    </row>
    <row r="558" spans="1:7" s="19" customFormat="1">
      <c r="A558" s="142">
        <v>556</v>
      </c>
      <c r="B558" s="230" t="s">
        <v>555</v>
      </c>
      <c r="C558" s="143"/>
      <c r="D558" s="30"/>
      <c r="E558" s="204">
        <v>20000</v>
      </c>
      <c r="F558" s="142" t="s">
        <v>625</v>
      </c>
      <c r="G558" s="142"/>
    </row>
    <row r="559" spans="1:7" s="19" customFormat="1">
      <c r="A559" s="142">
        <v>557</v>
      </c>
      <c r="B559" s="230" t="s">
        <v>556</v>
      </c>
      <c r="C559" s="143"/>
      <c r="D559" s="30"/>
      <c r="E559" s="204">
        <v>10000</v>
      </c>
      <c r="F559" s="142" t="s">
        <v>617</v>
      </c>
      <c r="G559" s="142"/>
    </row>
    <row r="560" spans="1:7" s="19" customFormat="1">
      <c r="A560" s="142">
        <v>558</v>
      </c>
      <c r="B560" s="230" t="s">
        <v>557</v>
      </c>
      <c r="C560" s="143"/>
      <c r="D560" s="30"/>
      <c r="E560" s="204">
        <v>10000</v>
      </c>
      <c r="F560" s="142" t="s">
        <v>617</v>
      </c>
      <c r="G560" s="142"/>
    </row>
    <row r="561" spans="1:7" s="19" customFormat="1">
      <c r="A561" s="142">
        <v>559</v>
      </c>
      <c r="B561" s="230" t="s">
        <v>558</v>
      </c>
      <c r="C561" s="143"/>
      <c r="D561" s="30"/>
      <c r="E561" s="204">
        <v>30000</v>
      </c>
      <c r="F561" s="142" t="s">
        <v>617</v>
      </c>
      <c r="G561" s="142"/>
    </row>
    <row r="562" spans="1:7" s="19" customFormat="1">
      <c r="A562" s="142">
        <v>560</v>
      </c>
      <c r="B562" s="230" t="s">
        <v>559</v>
      </c>
      <c r="C562" s="143"/>
      <c r="D562" s="30"/>
      <c r="E562" s="204">
        <v>3000</v>
      </c>
      <c r="F562" s="142" t="s">
        <v>626</v>
      </c>
      <c r="G562" s="142"/>
    </row>
    <row r="563" spans="1:7" s="19" customFormat="1">
      <c r="A563" s="142">
        <v>561</v>
      </c>
      <c r="B563" s="230" t="s">
        <v>3213</v>
      </c>
      <c r="C563" s="142"/>
      <c r="D563" s="140"/>
      <c r="E563" s="204">
        <v>60000</v>
      </c>
      <c r="F563" s="142" t="s">
        <v>8696</v>
      </c>
      <c r="G563" s="553" t="s">
        <v>8471</v>
      </c>
    </row>
    <row r="564" spans="1:7" s="19" customFormat="1">
      <c r="A564" s="142">
        <v>562</v>
      </c>
      <c r="B564" s="230" t="s">
        <v>3274</v>
      </c>
      <c r="C564" s="140"/>
      <c r="D564" s="140"/>
      <c r="E564" s="204">
        <v>63452</v>
      </c>
      <c r="F564" s="142" t="s">
        <v>8697</v>
      </c>
      <c r="G564" s="553"/>
    </row>
    <row r="565" spans="1:7" s="19" customFormat="1">
      <c r="A565" s="142">
        <v>563</v>
      </c>
      <c r="B565" s="230" t="s">
        <v>3574</v>
      </c>
      <c r="C565" s="36"/>
      <c r="D565" s="140"/>
      <c r="E565" s="204">
        <v>63452</v>
      </c>
      <c r="F565" s="142" t="s">
        <v>8698</v>
      </c>
      <c r="G565" s="553"/>
    </row>
    <row r="566" spans="1:7" s="19" customFormat="1">
      <c r="A566" s="142">
        <v>564</v>
      </c>
      <c r="B566" s="230" t="s">
        <v>3904</v>
      </c>
      <c r="C566" s="36"/>
      <c r="D566" s="140"/>
      <c r="E566" s="204">
        <v>63452</v>
      </c>
      <c r="F566" s="142" t="s">
        <v>8472</v>
      </c>
      <c r="G566" s="553"/>
    </row>
    <row r="567" spans="1:7" s="19" customFormat="1" ht="57" customHeight="1">
      <c r="A567" s="142">
        <v>565</v>
      </c>
      <c r="B567" s="230" t="s">
        <v>3883</v>
      </c>
      <c r="C567" s="36"/>
      <c r="D567" s="140"/>
      <c r="E567" s="204">
        <v>456856</v>
      </c>
      <c r="F567" s="142" t="s">
        <v>8473</v>
      </c>
      <c r="G567" s="143" t="s">
        <v>8474</v>
      </c>
    </row>
    <row r="568" spans="1:7" s="19" customFormat="1" ht="85.5" customHeight="1">
      <c r="A568" s="142">
        <v>566</v>
      </c>
      <c r="B568" s="230" t="s">
        <v>3176</v>
      </c>
      <c r="C568" s="142"/>
      <c r="D568" s="142"/>
      <c r="E568" s="204">
        <v>250000</v>
      </c>
      <c r="F568" s="142" t="s">
        <v>3924</v>
      </c>
      <c r="G568" s="140" t="s">
        <v>3177</v>
      </c>
    </row>
    <row r="569" spans="1:7" ht="27" customHeight="1">
      <c r="A569" s="582" t="s">
        <v>1938</v>
      </c>
      <c r="B569" s="582"/>
      <c r="C569" s="582"/>
      <c r="D569" s="582"/>
      <c r="E569" s="383">
        <f>SUM(E3:E568)</f>
        <v>43314962</v>
      </c>
      <c r="F569" s="308"/>
      <c r="G569" s="308"/>
    </row>
    <row r="570" spans="1:7" ht="47.25" customHeight="1">
      <c r="A570" s="577" t="s">
        <v>2195</v>
      </c>
      <c r="B570" s="577"/>
      <c r="C570" s="577"/>
      <c r="D570" s="577"/>
      <c r="E570" s="383">
        <f>16500500-4000+E567</f>
        <v>16953356</v>
      </c>
      <c r="F570" s="59"/>
      <c r="G570" s="566" t="s">
        <v>3910</v>
      </c>
    </row>
    <row r="571" spans="1:7" ht="47.25" customHeight="1">
      <c r="A571" s="577" t="s">
        <v>2196</v>
      </c>
      <c r="B571" s="577"/>
      <c r="C571" s="577"/>
      <c r="D571" s="577"/>
      <c r="E571" s="351">
        <f>E569-E570</f>
        <v>26361606</v>
      </c>
      <c r="F571" s="59"/>
      <c r="G571" s="566"/>
    </row>
    <row r="572" spans="1:7" s="163" customFormat="1" ht="79.5" customHeight="1">
      <c r="A572" s="573" t="s">
        <v>9060</v>
      </c>
      <c r="B572" s="573"/>
      <c r="C572" s="573"/>
      <c r="D572" s="573"/>
      <c r="E572" s="573"/>
      <c r="F572" s="573"/>
      <c r="G572" s="573"/>
    </row>
  </sheetData>
  <autoFilter ref="A2:G572"/>
  <mergeCells count="6">
    <mergeCell ref="A572:G572"/>
    <mergeCell ref="G570:G571"/>
    <mergeCell ref="G563:G566"/>
    <mergeCell ref="A569:D569"/>
    <mergeCell ref="A570:D570"/>
    <mergeCell ref="A571:D571"/>
  </mergeCells>
  <phoneticPr fontId="2" type="noConversion"/>
  <printOptions horizontalCentered="1"/>
  <pageMargins left="0.70866141732283472" right="0.51181102362204722" top="0.55118110236220474" bottom="0.55118110236220474" header="0.31496062992125984" footer="0.31496062992125984"/>
  <pageSetup paperSize="9" scale="85" fitToHeight="106" orientation="portrait" r:id="rId1"/>
  <headerFooter>
    <oddFooter>&amp;C&amp;P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0"/>
  <sheetViews>
    <sheetView zoomScale="90" zoomScaleNormal="90" workbookViewId="0">
      <selection activeCell="D4" sqref="D4:E46"/>
    </sheetView>
  </sheetViews>
  <sheetFormatPr defaultColWidth="8.875" defaultRowHeight="14.25"/>
  <cols>
    <col min="1" max="1" width="5.5" style="20" customWidth="1"/>
    <col min="2" max="2" width="10.5" style="3" bestFit="1" customWidth="1"/>
    <col min="3" max="3" width="15.5" style="5" bestFit="1" customWidth="1"/>
    <col min="4" max="4" width="17.125" style="409" customWidth="1"/>
    <col min="5" max="5" width="17.375" style="409" customWidth="1"/>
    <col min="6" max="6" width="12.5" style="3" customWidth="1"/>
    <col min="7" max="7" width="12.75" style="5" bestFit="1" customWidth="1"/>
    <col min="8" max="8" width="11.5" style="3" customWidth="1"/>
    <col min="9" max="9" width="13.75" style="3" customWidth="1"/>
    <col min="10" max="10" width="14.375" style="20" customWidth="1"/>
    <col min="11" max="12" width="13.25" style="3" customWidth="1"/>
    <col min="13" max="13" width="15.5" style="5" bestFit="1" customWidth="1"/>
    <col min="14" max="16384" width="8.875" style="3"/>
  </cols>
  <sheetData>
    <row r="1" spans="1:13" s="295" customFormat="1" ht="19.5">
      <c r="A1" s="355" t="s">
        <v>3969</v>
      </c>
      <c r="C1" s="296"/>
      <c r="D1" s="495"/>
      <c r="E1" s="495"/>
      <c r="G1" s="296"/>
      <c r="J1" s="297"/>
      <c r="M1" s="296"/>
    </row>
    <row r="2" spans="1:13">
      <c r="A2" s="547" t="s">
        <v>0</v>
      </c>
      <c r="B2" s="547" t="s">
        <v>83</v>
      </c>
      <c r="C2" s="547" t="s">
        <v>8681</v>
      </c>
      <c r="D2" s="547" t="s">
        <v>21</v>
      </c>
      <c r="E2" s="547" t="s">
        <v>22</v>
      </c>
      <c r="F2" s="547" t="s">
        <v>2019</v>
      </c>
      <c r="G2" s="548" t="s">
        <v>8611</v>
      </c>
      <c r="H2" s="547" t="s">
        <v>3659</v>
      </c>
      <c r="I2" s="547" t="s">
        <v>41</v>
      </c>
      <c r="J2" s="547" t="s">
        <v>2020</v>
      </c>
      <c r="K2" s="547"/>
      <c r="L2" s="547"/>
      <c r="M2" s="548" t="s">
        <v>8699</v>
      </c>
    </row>
    <row r="3" spans="1:13">
      <c r="A3" s="547"/>
      <c r="B3" s="547"/>
      <c r="C3" s="547"/>
      <c r="D3" s="547"/>
      <c r="E3" s="547"/>
      <c r="F3" s="547"/>
      <c r="G3" s="548"/>
      <c r="H3" s="547"/>
      <c r="I3" s="547"/>
      <c r="J3" s="244" t="s">
        <v>25</v>
      </c>
      <c r="K3" s="547" t="s">
        <v>35</v>
      </c>
      <c r="L3" s="547"/>
      <c r="M3" s="548"/>
    </row>
    <row r="4" spans="1:13" s="19" customFormat="1" ht="28.5">
      <c r="A4" s="604">
        <v>1</v>
      </c>
      <c r="B4" s="248" t="s">
        <v>1191</v>
      </c>
      <c r="C4" s="254">
        <v>3000000</v>
      </c>
      <c r="D4" s="420"/>
      <c r="E4" s="420"/>
      <c r="F4" s="255" t="s">
        <v>1193</v>
      </c>
      <c r="G4" s="596">
        <v>4000000</v>
      </c>
      <c r="H4" s="593" t="s">
        <v>3658</v>
      </c>
      <c r="I4" s="603" t="s">
        <v>8954</v>
      </c>
      <c r="J4" s="556" t="s">
        <v>1180</v>
      </c>
      <c r="K4" s="553"/>
      <c r="L4" s="553"/>
      <c r="M4" s="599"/>
    </row>
    <row r="5" spans="1:13" s="19" customFormat="1" ht="28.5">
      <c r="A5" s="604"/>
      <c r="B5" s="248" t="s">
        <v>271</v>
      </c>
      <c r="C5" s="254">
        <v>880000</v>
      </c>
      <c r="D5" s="420"/>
      <c r="E5" s="420"/>
      <c r="F5" s="255" t="s">
        <v>1194</v>
      </c>
      <c r="G5" s="596"/>
      <c r="H5" s="593"/>
      <c r="I5" s="603"/>
      <c r="J5" s="556"/>
      <c r="K5" s="553"/>
      <c r="L5" s="553"/>
      <c r="M5" s="599"/>
    </row>
    <row r="6" spans="1:13" s="19" customFormat="1" ht="28.5">
      <c r="A6" s="604">
        <v>2</v>
      </c>
      <c r="B6" s="248" t="s">
        <v>1151</v>
      </c>
      <c r="C6" s="254">
        <v>850000</v>
      </c>
      <c r="D6" s="420"/>
      <c r="E6" s="420"/>
      <c r="F6" s="255" t="s">
        <v>1195</v>
      </c>
      <c r="G6" s="596">
        <v>5000000</v>
      </c>
      <c r="H6" s="593" t="s">
        <v>3658</v>
      </c>
      <c r="I6" s="603" t="s">
        <v>8953</v>
      </c>
      <c r="J6" s="556" t="s">
        <v>1181</v>
      </c>
      <c r="K6" s="553"/>
      <c r="L6" s="553"/>
      <c r="M6" s="599"/>
    </row>
    <row r="7" spans="1:13" s="19" customFormat="1" ht="28.5">
      <c r="A7" s="604"/>
      <c r="B7" s="248" t="s">
        <v>1192</v>
      </c>
      <c r="C7" s="254">
        <v>2000000</v>
      </c>
      <c r="D7" s="420"/>
      <c r="E7" s="420"/>
      <c r="F7" s="255" t="s">
        <v>1196</v>
      </c>
      <c r="G7" s="596"/>
      <c r="H7" s="593"/>
      <c r="I7" s="603"/>
      <c r="J7" s="556"/>
      <c r="K7" s="553"/>
      <c r="L7" s="553"/>
      <c r="M7" s="599"/>
    </row>
    <row r="8" spans="1:13" s="19" customFormat="1" ht="28.5">
      <c r="A8" s="604"/>
      <c r="B8" s="248" t="s">
        <v>382</v>
      </c>
      <c r="C8" s="254">
        <v>2000000</v>
      </c>
      <c r="D8" s="420"/>
      <c r="E8" s="420"/>
      <c r="F8" s="255" t="s">
        <v>1196</v>
      </c>
      <c r="G8" s="596"/>
      <c r="H8" s="593"/>
      <c r="I8" s="603"/>
      <c r="J8" s="556"/>
      <c r="K8" s="553"/>
      <c r="L8" s="553"/>
      <c r="M8" s="599"/>
    </row>
    <row r="9" spans="1:13" s="19" customFormat="1" ht="42.75">
      <c r="A9" s="604">
        <v>3</v>
      </c>
      <c r="B9" s="556" t="s">
        <v>382</v>
      </c>
      <c r="C9" s="254">
        <v>800000</v>
      </c>
      <c r="D9" s="420"/>
      <c r="E9" s="420"/>
      <c r="F9" s="255" t="s">
        <v>2173</v>
      </c>
      <c r="G9" s="596"/>
      <c r="H9" s="556" t="s">
        <v>2221</v>
      </c>
      <c r="I9" s="603"/>
      <c r="J9" s="556"/>
      <c r="K9" s="556"/>
      <c r="L9" s="556"/>
      <c r="M9" s="591"/>
    </row>
    <row r="10" spans="1:13" s="19" customFormat="1" ht="28.5">
      <c r="A10" s="604"/>
      <c r="B10" s="556"/>
      <c r="C10" s="200">
        <v>-40000</v>
      </c>
      <c r="D10" s="420"/>
      <c r="E10" s="420"/>
      <c r="F10" s="255" t="s">
        <v>2174</v>
      </c>
      <c r="G10" s="596"/>
      <c r="H10" s="556"/>
      <c r="I10" s="603"/>
      <c r="J10" s="556"/>
      <c r="K10" s="556"/>
      <c r="L10" s="556"/>
      <c r="M10" s="591"/>
    </row>
    <row r="11" spans="1:13" s="19" customFormat="1" ht="28.5">
      <c r="A11" s="257">
        <v>4</v>
      </c>
      <c r="B11" s="248" t="s">
        <v>1152</v>
      </c>
      <c r="C11" s="254">
        <v>283500</v>
      </c>
      <c r="D11" s="420"/>
      <c r="E11" s="420"/>
      <c r="F11" s="255" t="s">
        <v>1198</v>
      </c>
      <c r="G11" s="254">
        <v>300000</v>
      </c>
      <c r="H11" s="248" t="s">
        <v>2221</v>
      </c>
      <c r="I11" s="256"/>
      <c r="J11" s="248" t="s">
        <v>1182</v>
      </c>
      <c r="K11" s="255"/>
      <c r="L11" s="255"/>
      <c r="M11" s="467"/>
    </row>
    <row r="12" spans="1:13" s="19" customFormat="1" ht="71.25">
      <c r="A12" s="257">
        <v>5</v>
      </c>
      <c r="B12" s="248" t="s">
        <v>2176</v>
      </c>
      <c r="C12" s="254">
        <v>570000</v>
      </c>
      <c r="D12" s="420"/>
      <c r="E12" s="420"/>
      <c r="F12" s="255" t="s">
        <v>1197</v>
      </c>
      <c r="G12" s="254">
        <v>600000</v>
      </c>
      <c r="H12" s="253" t="s">
        <v>3660</v>
      </c>
      <c r="I12" s="252" t="s">
        <v>8955</v>
      </c>
      <c r="J12" s="248" t="s">
        <v>1183</v>
      </c>
      <c r="K12" s="255"/>
      <c r="L12" s="255"/>
      <c r="M12" s="467"/>
    </row>
    <row r="13" spans="1:13" s="19" customFormat="1" ht="28.5">
      <c r="A13" s="257">
        <v>6</v>
      </c>
      <c r="B13" s="248" t="s">
        <v>1153</v>
      </c>
      <c r="C13" s="254">
        <v>475000</v>
      </c>
      <c r="D13" s="420"/>
      <c r="E13" s="420"/>
      <c r="F13" s="255" t="s">
        <v>1199</v>
      </c>
      <c r="G13" s="254"/>
      <c r="H13" s="248" t="s">
        <v>2221</v>
      </c>
      <c r="I13" s="254"/>
      <c r="J13" s="248"/>
      <c r="K13" s="255"/>
      <c r="L13" s="255"/>
      <c r="M13" s="467"/>
    </row>
    <row r="14" spans="1:13" s="19" customFormat="1" ht="28.5">
      <c r="A14" s="257">
        <v>7</v>
      </c>
      <c r="B14" s="248" t="s">
        <v>1154</v>
      </c>
      <c r="C14" s="254">
        <v>188000</v>
      </c>
      <c r="D14" s="420"/>
      <c r="E14" s="420"/>
      <c r="F14" s="255" t="s">
        <v>1200</v>
      </c>
      <c r="G14" s="254"/>
      <c r="H14" s="248" t="s">
        <v>2221</v>
      </c>
      <c r="I14" s="254"/>
      <c r="J14" s="257"/>
      <c r="K14" s="34"/>
      <c r="L14" s="34"/>
      <c r="M14" s="467"/>
    </row>
    <row r="15" spans="1:13" s="19" customFormat="1" ht="71.25">
      <c r="A15" s="257">
        <v>8</v>
      </c>
      <c r="B15" s="248" t="s">
        <v>1155</v>
      </c>
      <c r="C15" s="254">
        <v>570000</v>
      </c>
      <c r="D15" s="420"/>
      <c r="E15" s="420"/>
      <c r="F15" s="255" t="s">
        <v>1201</v>
      </c>
      <c r="G15" s="254">
        <v>600000</v>
      </c>
      <c r="H15" s="253" t="s">
        <v>3660</v>
      </c>
      <c r="I15" s="252" t="s">
        <v>8955</v>
      </c>
      <c r="J15" s="248" t="s">
        <v>1184</v>
      </c>
      <c r="K15" s="255"/>
      <c r="L15" s="255"/>
      <c r="M15" s="467"/>
    </row>
    <row r="16" spans="1:13" s="19" customFormat="1" ht="28.5">
      <c r="A16" s="257">
        <v>9</v>
      </c>
      <c r="B16" s="248" t="s">
        <v>1156</v>
      </c>
      <c r="C16" s="254">
        <v>232500</v>
      </c>
      <c r="D16" s="420"/>
      <c r="E16" s="420"/>
      <c r="F16" s="255" t="s">
        <v>1202</v>
      </c>
      <c r="G16" s="254"/>
      <c r="H16" s="248" t="s">
        <v>2221</v>
      </c>
      <c r="I16" s="254"/>
      <c r="J16" s="257"/>
      <c r="K16" s="34"/>
      <c r="L16" s="34"/>
      <c r="M16" s="467"/>
    </row>
    <row r="17" spans="1:13" s="19" customFormat="1" ht="28.5">
      <c r="A17" s="257">
        <v>10</v>
      </c>
      <c r="B17" s="248" t="s">
        <v>1157</v>
      </c>
      <c r="C17" s="254">
        <v>232500</v>
      </c>
      <c r="D17" s="420"/>
      <c r="E17" s="420"/>
      <c r="F17" s="255" t="s">
        <v>1203</v>
      </c>
      <c r="G17" s="254"/>
      <c r="H17" s="248" t="s">
        <v>2221</v>
      </c>
      <c r="I17" s="254"/>
      <c r="J17" s="257"/>
      <c r="K17" s="34"/>
      <c r="L17" s="34"/>
      <c r="M17" s="467"/>
    </row>
    <row r="18" spans="1:13" s="19" customFormat="1">
      <c r="A18" s="604">
        <v>11</v>
      </c>
      <c r="B18" s="248" t="s">
        <v>1158</v>
      </c>
      <c r="C18" s="254">
        <v>712000</v>
      </c>
      <c r="D18" s="420"/>
      <c r="E18" s="420"/>
      <c r="F18" s="34" t="s">
        <v>1204</v>
      </c>
      <c r="G18" s="596">
        <v>1000000</v>
      </c>
      <c r="H18" s="556" t="s">
        <v>2221</v>
      </c>
      <c r="I18" s="592"/>
      <c r="J18" s="556" t="s">
        <v>1185</v>
      </c>
      <c r="K18" s="553"/>
      <c r="L18" s="553"/>
      <c r="M18" s="591"/>
    </row>
    <row r="19" spans="1:13" s="19" customFormat="1" ht="28.5">
      <c r="A19" s="604"/>
      <c r="B19" s="248" t="s">
        <v>1158</v>
      </c>
      <c r="C19" s="254">
        <v>174000</v>
      </c>
      <c r="D19" s="420"/>
      <c r="E19" s="420"/>
      <c r="F19" s="255" t="s">
        <v>1205</v>
      </c>
      <c r="G19" s="596"/>
      <c r="H19" s="556"/>
      <c r="I19" s="593"/>
      <c r="J19" s="556"/>
      <c r="K19" s="553"/>
      <c r="L19" s="553"/>
      <c r="M19" s="591"/>
    </row>
    <row r="20" spans="1:13" s="19" customFormat="1" ht="28.5">
      <c r="A20" s="257">
        <v>12</v>
      </c>
      <c r="B20" s="248" t="s">
        <v>1159</v>
      </c>
      <c r="C20" s="254">
        <v>801000</v>
      </c>
      <c r="D20" s="420"/>
      <c r="E20" s="420"/>
      <c r="F20" s="34" t="s">
        <v>1206</v>
      </c>
      <c r="G20" s="254">
        <v>900000</v>
      </c>
      <c r="H20" s="248" t="s">
        <v>2221</v>
      </c>
      <c r="I20" s="252"/>
      <c r="J20" s="248" t="s">
        <v>1185</v>
      </c>
      <c r="K20" s="255"/>
      <c r="L20" s="255"/>
      <c r="M20" s="467"/>
    </row>
    <row r="21" spans="1:13" s="19" customFormat="1" ht="28.5">
      <c r="A21" s="604">
        <v>13</v>
      </c>
      <c r="B21" s="556" t="s">
        <v>1160</v>
      </c>
      <c r="C21" s="596">
        <v>542000</v>
      </c>
      <c r="D21" s="605"/>
      <c r="E21" s="605"/>
      <c r="F21" s="553" t="s">
        <v>1207</v>
      </c>
      <c r="G21" s="254">
        <v>300000</v>
      </c>
      <c r="H21" s="248" t="s">
        <v>2221</v>
      </c>
      <c r="I21" s="201"/>
      <c r="J21" s="248" t="s">
        <v>1186</v>
      </c>
      <c r="K21" s="255"/>
      <c r="L21" s="255"/>
      <c r="M21" s="467"/>
    </row>
    <row r="22" spans="1:13" s="19" customFormat="1" ht="28.5">
      <c r="A22" s="604"/>
      <c r="B22" s="556"/>
      <c r="C22" s="596"/>
      <c r="D22" s="605"/>
      <c r="E22" s="605"/>
      <c r="F22" s="557"/>
      <c r="G22" s="254">
        <v>300000</v>
      </c>
      <c r="H22" s="248" t="s">
        <v>2221</v>
      </c>
      <c r="I22" s="202"/>
      <c r="J22" s="248" t="s">
        <v>1186</v>
      </c>
      <c r="K22" s="255"/>
      <c r="L22" s="255"/>
      <c r="M22" s="467"/>
    </row>
    <row r="23" spans="1:13" s="19" customFormat="1" ht="28.5">
      <c r="A23" s="257">
        <v>14</v>
      </c>
      <c r="B23" s="248" t="s">
        <v>1161</v>
      </c>
      <c r="C23" s="254">
        <v>712000</v>
      </c>
      <c r="D23" s="420"/>
      <c r="E23" s="420"/>
      <c r="F23" s="255" t="s">
        <v>1208</v>
      </c>
      <c r="G23" s="254">
        <v>800000</v>
      </c>
      <c r="H23" s="248" t="s">
        <v>2221</v>
      </c>
      <c r="I23" s="252"/>
      <c r="J23" s="248" t="s">
        <v>1187</v>
      </c>
      <c r="K23" s="255"/>
      <c r="L23" s="255"/>
      <c r="M23" s="467"/>
    </row>
    <row r="24" spans="1:13" s="19" customFormat="1" ht="28.5">
      <c r="A24" s="257">
        <v>15</v>
      </c>
      <c r="B24" s="248" t="s">
        <v>1162</v>
      </c>
      <c r="C24" s="254">
        <v>356000</v>
      </c>
      <c r="D24" s="420"/>
      <c r="E24" s="420"/>
      <c r="F24" s="255" t="s">
        <v>1209</v>
      </c>
      <c r="G24" s="254"/>
      <c r="H24" s="248" t="s">
        <v>2221</v>
      </c>
      <c r="I24" s="254"/>
      <c r="J24" s="257"/>
      <c r="K24" s="34"/>
      <c r="L24" s="34"/>
      <c r="M24" s="467"/>
    </row>
    <row r="25" spans="1:13" s="19" customFormat="1" ht="28.5">
      <c r="A25" s="257">
        <v>16</v>
      </c>
      <c r="B25" s="248" t="s">
        <v>1163</v>
      </c>
      <c r="C25" s="254">
        <v>1068000</v>
      </c>
      <c r="D25" s="420"/>
      <c r="E25" s="420"/>
      <c r="F25" s="255" t="s">
        <v>1210</v>
      </c>
      <c r="G25" s="254">
        <v>1200000</v>
      </c>
      <c r="H25" s="248" t="s">
        <v>2221</v>
      </c>
      <c r="I25" s="252"/>
      <c r="J25" s="248" t="s">
        <v>1188</v>
      </c>
      <c r="K25" s="255"/>
      <c r="L25" s="255"/>
      <c r="M25" s="467"/>
    </row>
    <row r="26" spans="1:13" s="19" customFormat="1" ht="28.5">
      <c r="A26" s="604">
        <v>17</v>
      </c>
      <c r="B26" s="248" t="s">
        <v>1164</v>
      </c>
      <c r="C26" s="254">
        <v>264000</v>
      </c>
      <c r="D26" s="420"/>
      <c r="E26" s="420"/>
      <c r="F26" s="255" t="s">
        <v>1211</v>
      </c>
      <c r="G26" s="596">
        <v>600000</v>
      </c>
      <c r="H26" s="556" t="s">
        <v>2221</v>
      </c>
      <c r="I26" s="592"/>
      <c r="J26" s="556" t="s">
        <v>1189</v>
      </c>
      <c r="K26" s="553"/>
      <c r="L26" s="553"/>
      <c r="M26" s="591"/>
    </row>
    <row r="27" spans="1:13" s="19" customFormat="1" ht="28.5">
      <c r="A27" s="604"/>
      <c r="B27" s="248" t="s">
        <v>1165</v>
      </c>
      <c r="C27" s="254">
        <v>264000</v>
      </c>
      <c r="D27" s="420"/>
      <c r="E27" s="420"/>
      <c r="F27" s="255" t="s">
        <v>1211</v>
      </c>
      <c r="G27" s="596"/>
      <c r="H27" s="556"/>
      <c r="I27" s="593"/>
      <c r="J27" s="604"/>
      <c r="K27" s="557"/>
      <c r="L27" s="557"/>
      <c r="M27" s="591"/>
    </row>
    <row r="28" spans="1:13" s="19" customFormat="1" ht="28.5">
      <c r="A28" s="604">
        <v>18</v>
      </c>
      <c r="B28" s="556" t="s">
        <v>1166</v>
      </c>
      <c r="C28" s="596">
        <v>648000</v>
      </c>
      <c r="D28" s="605"/>
      <c r="E28" s="605"/>
      <c r="F28" s="553" t="s">
        <v>1212</v>
      </c>
      <c r="G28" s="254">
        <v>500000</v>
      </c>
      <c r="H28" s="248" t="s">
        <v>2221</v>
      </c>
      <c r="I28" s="201"/>
      <c r="J28" s="248" t="s">
        <v>1190</v>
      </c>
      <c r="K28" s="255"/>
      <c r="L28" s="255"/>
      <c r="M28" s="467"/>
    </row>
    <row r="29" spans="1:13" s="19" customFormat="1" ht="28.5">
      <c r="A29" s="604"/>
      <c r="B29" s="556"/>
      <c r="C29" s="596"/>
      <c r="D29" s="605"/>
      <c r="E29" s="605"/>
      <c r="F29" s="557"/>
      <c r="G29" s="254">
        <v>200000</v>
      </c>
      <c r="H29" s="248" t="s">
        <v>2221</v>
      </c>
      <c r="I29" s="202"/>
      <c r="J29" s="248" t="s">
        <v>1190</v>
      </c>
      <c r="K29" s="255"/>
      <c r="L29" s="255"/>
      <c r="M29" s="467"/>
    </row>
    <row r="30" spans="1:13" s="19" customFormat="1" ht="28.5">
      <c r="A30" s="257">
        <v>19</v>
      </c>
      <c r="B30" s="248" t="s">
        <v>1167</v>
      </c>
      <c r="C30" s="254">
        <v>528000</v>
      </c>
      <c r="D30" s="420"/>
      <c r="E30" s="420"/>
      <c r="F30" s="255" t="s">
        <v>1213</v>
      </c>
      <c r="G30" s="254"/>
      <c r="H30" s="248" t="s">
        <v>2221</v>
      </c>
      <c r="I30" s="254"/>
      <c r="J30" s="257"/>
      <c r="K30" s="34"/>
      <c r="L30" s="34"/>
      <c r="M30" s="467"/>
    </row>
    <row r="31" spans="1:13" s="19" customFormat="1" ht="28.5">
      <c r="A31" s="257">
        <v>20</v>
      </c>
      <c r="B31" s="248" t="s">
        <v>1168</v>
      </c>
      <c r="C31" s="254">
        <v>534000</v>
      </c>
      <c r="D31" s="420"/>
      <c r="E31" s="420"/>
      <c r="F31" s="255" t="s">
        <v>1214</v>
      </c>
      <c r="G31" s="254"/>
      <c r="H31" s="248" t="s">
        <v>2221</v>
      </c>
      <c r="I31" s="254"/>
      <c r="J31" s="257"/>
      <c r="K31" s="34"/>
      <c r="L31" s="34"/>
      <c r="M31" s="467"/>
    </row>
    <row r="32" spans="1:13" s="19" customFormat="1" ht="28.5">
      <c r="A32" s="257">
        <v>21</v>
      </c>
      <c r="B32" s="248" t="s">
        <v>1169</v>
      </c>
      <c r="C32" s="254">
        <v>273000</v>
      </c>
      <c r="D32" s="420"/>
      <c r="E32" s="420"/>
      <c r="F32" s="255" t="s">
        <v>1215</v>
      </c>
      <c r="G32" s="254"/>
      <c r="H32" s="248" t="s">
        <v>2221</v>
      </c>
      <c r="I32" s="254"/>
      <c r="J32" s="257"/>
      <c r="K32" s="34"/>
      <c r="L32" s="34"/>
      <c r="M32" s="467"/>
    </row>
    <row r="33" spans="1:13" s="19" customFormat="1" ht="28.5">
      <c r="A33" s="257">
        <v>22</v>
      </c>
      <c r="B33" s="248" t="s">
        <v>1169</v>
      </c>
      <c r="C33" s="254">
        <v>600000</v>
      </c>
      <c r="D33" s="420"/>
      <c r="E33" s="420"/>
      <c r="F33" s="255" t="s">
        <v>1216</v>
      </c>
      <c r="G33" s="254"/>
      <c r="H33" s="248" t="s">
        <v>2221</v>
      </c>
      <c r="I33" s="254"/>
      <c r="J33" s="257"/>
      <c r="K33" s="34"/>
      <c r="L33" s="34"/>
      <c r="M33" s="467"/>
    </row>
    <row r="34" spans="1:13" s="19" customFormat="1" ht="28.5">
      <c r="A34" s="257">
        <v>23</v>
      </c>
      <c r="B34" s="248" t="s">
        <v>1170</v>
      </c>
      <c r="C34" s="254">
        <v>300000</v>
      </c>
      <c r="D34" s="420"/>
      <c r="E34" s="420"/>
      <c r="F34" s="255" t="s">
        <v>1217</v>
      </c>
      <c r="G34" s="254"/>
      <c r="H34" s="248" t="s">
        <v>2221</v>
      </c>
      <c r="I34" s="254"/>
      <c r="J34" s="257"/>
      <c r="K34" s="34"/>
      <c r="L34" s="34"/>
      <c r="M34" s="467"/>
    </row>
    <row r="35" spans="1:13" s="19" customFormat="1" ht="28.5">
      <c r="A35" s="257">
        <v>24</v>
      </c>
      <c r="B35" s="248" t="s">
        <v>1171</v>
      </c>
      <c r="C35" s="254">
        <v>300000</v>
      </c>
      <c r="D35" s="420"/>
      <c r="E35" s="420"/>
      <c r="F35" s="255" t="s">
        <v>1218</v>
      </c>
      <c r="G35" s="254"/>
      <c r="H35" s="248" t="s">
        <v>2221</v>
      </c>
      <c r="I35" s="254"/>
      <c r="J35" s="257"/>
      <c r="K35" s="34"/>
      <c r="L35" s="34"/>
      <c r="M35" s="467"/>
    </row>
    <row r="36" spans="1:13" s="19" customFormat="1" ht="28.5">
      <c r="A36" s="257">
        <v>25</v>
      </c>
      <c r="B36" s="248" t="s">
        <v>1171</v>
      </c>
      <c r="C36" s="254">
        <v>400000</v>
      </c>
      <c r="D36" s="420"/>
      <c r="E36" s="420"/>
      <c r="F36" s="255" t="s">
        <v>1218</v>
      </c>
      <c r="G36" s="254"/>
      <c r="H36" s="248" t="s">
        <v>2221</v>
      </c>
      <c r="I36" s="254"/>
      <c r="J36" s="257"/>
      <c r="K36" s="34"/>
      <c r="L36" s="34"/>
      <c r="M36" s="467"/>
    </row>
    <row r="37" spans="1:13" s="19" customFormat="1" ht="28.5">
      <c r="A37" s="257">
        <v>26</v>
      </c>
      <c r="B37" s="248" t="s">
        <v>1172</v>
      </c>
      <c r="C37" s="254">
        <v>300000</v>
      </c>
      <c r="D37" s="420"/>
      <c r="E37" s="420"/>
      <c r="F37" s="255" t="s">
        <v>1219</v>
      </c>
      <c r="G37" s="254"/>
      <c r="H37" s="248" t="s">
        <v>2221</v>
      </c>
      <c r="I37" s="254"/>
      <c r="J37" s="257"/>
      <c r="K37" s="34"/>
      <c r="L37" s="34"/>
      <c r="M37" s="467"/>
    </row>
    <row r="38" spans="1:13" s="19" customFormat="1" ht="28.5">
      <c r="A38" s="257">
        <v>27</v>
      </c>
      <c r="B38" s="248" t="s">
        <v>1173</v>
      </c>
      <c r="C38" s="254">
        <v>200000</v>
      </c>
      <c r="D38" s="420"/>
      <c r="E38" s="420"/>
      <c r="F38" s="255" t="s">
        <v>1220</v>
      </c>
      <c r="G38" s="254"/>
      <c r="H38" s="248" t="s">
        <v>2221</v>
      </c>
      <c r="I38" s="254"/>
      <c r="J38" s="257"/>
      <c r="K38" s="34"/>
      <c r="L38" s="34"/>
      <c r="M38" s="467"/>
    </row>
    <row r="39" spans="1:13" s="19" customFormat="1">
      <c r="A39" s="257">
        <v>28</v>
      </c>
      <c r="B39" s="248" t="s">
        <v>1174</v>
      </c>
      <c r="C39" s="254">
        <v>400000</v>
      </c>
      <c r="D39" s="420"/>
      <c r="E39" s="420"/>
      <c r="F39" s="34" t="s">
        <v>1221</v>
      </c>
      <c r="G39" s="254"/>
      <c r="H39" s="248" t="s">
        <v>2221</v>
      </c>
      <c r="I39" s="254"/>
      <c r="J39" s="257"/>
      <c r="K39" s="34"/>
      <c r="L39" s="34"/>
      <c r="M39" s="467"/>
    </row>
    <row r="40" spans="1:13" s="19" customFormat="1">
      <c r="A40" s="257">
        <v>29</v>
      </c>
      <c r="B40" s="248" t="s">
        <v>1175</v>
      </c>
      <c r="C40" s="254">
        <v>100000</v>
      </c>
      <c r="D40" s="420"/>
      <c r="E40" s="420"/>
      <c r="F40" s="34" t="s">
        <v>1221</v>
      </c>
      <c r="G40" s="254"/>
      <c r="H40" s="248" t="s">
        <v>2221</v>
      </c>
      <c r="I40" s="254"/>
      <c r="J40" s="257"/>
      <c r="K40" s="34"/>
      <c r="L40" s="34"/>
      <c r="M40" s="467"/>
    </row>
    <row r="41" spans="1:13" s="19" customFormat="1">
      <c r="A41" s="257">
        <v>30</v>
      </c>
      <c r="B41" s="248" t="s">
        <v>1175</v>
      </c>
      <c r="C41" s="254">
        <v>282000</v>
      </c>
      <c r="D41" s="420"/>
      <c r="E41" s="420"/>
      <c r="F41" s="34" t="s">
        <v>1221</v>
      </c>
      <c r="G41" s="254"/>
      <c r="H41" s="248" t="s">
        <v>2221</v>
      </c>
      <c r="I41" s="254"/>
      <c r="J41" s="257"/>
      <c r="K41" s="34"/>
      <c r="L41" s="34"/>
      <c r="M41" s="467"/>
    </row>
    <row r="42" spans="1:13" s="19" customFormat="1">
      <c r="A42" s="257">
        <v>31</v>
      </c>
      <c r="B42" s="248" t="s">
        <v>1175</v>
      </c>
      <c r="C42" s="254">
        <v>94000</v>
      </c>
      <c r="D42" s="420"/>
      <c r="E42" s="420"/>
      <c r="F42" s="34" t="s">
        <v>1221</v>
      </c>
      <c r="G42" s="254"/>
      <c r="H42" s="248" t="s">
        <v>2221</v>
      </c>
      <c r="I42" s="254"/>
      <c r="J42" s="257"/>
      <c r="K42" s="34"/>
      <c r="L42" s="34"/>
      <c r="M42" s="467"/>
    </row>
    <row r="43" spans="1:13" s="19" customFormat="1" ht="28.5">
      <c r="A43" s="257">
        <v>32</v>
      </c>
      <c r="B43" s="248" t="s">
        <v>1176</v>
      </c>
      <c r="C43" s="254">
        <v>400000</v>
      </c>
      <c r="D43" s="420"/>
      <c r="E43" s="420"/>
      <c r="F43" s="255" t="s">
        <v>1223</v>
      </c>
      <c r="G43" s="254"/>
      <c r="H43" s="248" t="s">
        <v>2221</v>
      </c>
      <c r="I43" s="254"/>
      <c r="J43" s="257"/>
      <c r="K43" s="34"/>
      <c r="L43" s="34"/>
      <c r="M43" s="467"/>
    </row>
    <row r="44" spans="1:13" s="19" customFormat="1">
      <c r="A44" s="257">
        <v>33</v>
      </c>
      <c r="B44" s="248" t="s">
        <v>1177</v>
      </c>
      <c r="C44" s="254">
        <v>282000</v>
      </c>
      <c r="D44" s="420"/>
      <c r="E44" s="420"/>
      <c r="F44" s="34" t="s">
        <v>1222</v>
      </c>
      <c r="G44" s="254"/>
      <c r="H44" s="248" t="s">
        <v>2221</v>
      </c>
      <c r="I44" s="254"/>
      <c r="J44" s="257"/>
      <c r="K44" s="34"/>
      <c r="L44" s="34"/>
      <c r="M44" s="467"/>
    </row>
    <row r="45" spans="1:13" s="19" customFormat="1">
      <c r="A45" s="257">
        <v>34</v>
      </c>
      <c r="B45" s="248" t="s">
        <v>1178</v>
      </c>
      <c r="C45" s="254">
        <v>100000</v>
      </c>
      <c r="D45" s="420"/>
      <c r="E45" s="420"/>
      <c r="F45" s="34" t="s">
        <v>1224</v>
      </c>
      <c r="G45" s="254"/>
      <c r="H45" s="248" t="s">
        <v>2221</v>
      </c>
      <c r="I45" s="254"/>
      <c r="J45" s="257"/>
      <c r="K45" s="34"/>
      <c r="L45" s="34"/>
      <c r="M45" s="467"/>
    </row>
    <row r="46" spans="1:13" s="19" customFormat="1">
      <c r="A46" s="257">
        <v>35</v>
      </c>
      <c r="B46" s="248" t="s">
        <v>1179</v>
      </c>
      <c r="C46" s="254">
        <v>50000</v>
      </c>
      <c r="D46" s="420"/>
      <c r="E46" s="420"/>
      <c r="F46" s="34" t="s">
        <v>1224</v>
      </c>
      <c r="G46" s="254"/>
      <c r="H46" s="248" t="s">
        <v>2221</v>
      </c>
      <c r="I46" s="254"/>
      <c r="J46" s="257"/>
      <c r="K46" s="34"/>
      <c r="L46" s="34"/>
      <c r="M46" s="467"/>
    </row>
    <row r="47" spans="1:13" s="29" customFormat="1" ht="27" customHeight="1">
      <c r="A47" s="554" t="s">
        <v>1938</v>
      </c>
      <c r="B47" s="554"/>
      <c r="C47" s="468">
        <f>SUM(C4:C46)</f>
        <v>22725500</v>
      </c>
      <c r="D47" s="496"/>
      <c r="E47" s="496"/>
      <c r="F47" s="354"/>
      <c r="G47" s="468"/>
      <c r="H47" s="354"/>
      <c r="I47" s="354"/>
      <c r="J47" s="366"/>
      <c r="K47" s="354"/>
      <c r="L47" s="354"/>
      <c r="M47" s="468"/>
    </row>
    <row r="48" spans="1:13" ht="96" customHeight="1">
      <c r="A48" s="573" t="s">
        <v>9483</v>
      </c>
      <c r="B48" s="573"/>
      <c r="C48" s="573"/>
      <c r="D48" s="573"/>
      <c r="E48" s="573"/>
      <c r="F48" s="573"/>
      <c r="G48" s="573"/>
      <c r="H48" s="573"/>
      <c r="I48" s="573"/>
      <c r="J48" s="573"/>
      <c r="K48" s="573"/>
      <c r="L48" s="573"/>
      <c r="M48" s="573"/>
    </row>
    <row r="49" spans="1:14">
      <c r="A49" s="33"/>
      <c r="B49" s="606"/>
      <c r="C49" s="606"/>
      <c r="D49" s="606"/>
      <c r="E49" s="606"/>
      <c r="F49" s="606"/>
      <c r="G49" s="606"/>
      <c r="H49" s="606"/>
      <c r="I49" s="606"/>
      <c r="J49" s="606"/>
      <c r="K49" s="606"/>
      <c r="L49" s="606"/>
      <c r="M49" s="606"/>
      <c r="N49" s="134"/>
    </row>
    <row r="50" spans="1:14">
      <c r="B50" s="606"/>
      <c r="C50" s="606"/>
      <c r="D50" s="606"/>
      <c r="E50" s="606"/>
      <c r="F50" s="606"/>
      <c r="G50" s="606"/>
      <c r="H50" s="606"/>
      <c r="I50" s="606"/>
      <c r="J50" s="606"/>
      <c r="K50" s="606"/>
      <c r="L50" s="606"/>
      <c r="M50" s="606"/>
    </row>
  </sheetData>
  <mergeCells count="69">
    <mergeCell ref="A18:A19"/>
    <mergeCell ref="B50:M50"/>
    <mergeCell ref="B49:M49"/>
    <mergeCell ref="M18:M19"/>
    <mergeCell ref="M26:M27"/>
    <mergeCell ref="J26:J27"/>
    <mergeCell ref="K26:K27"/>
    <mergeCell ref="G26:G27"/>
    <mergeCell ref="L18:L19"/>
    <mergeCell ref="L26:L27"/>
    <mergeCell ref="H26:H27"/>
    <mergeCell ref="I26:I27"/>
    <mergeCell ref="G18:G19"/>
    <mergeCell ref="A28:A29"/>
    <mergeCell ref="D28:D29"/>
    <mergeCell ref="E28:E29"/>
    <mergeCell ref="F28:F29"/>
    <mergeCell ref="A21:A22"/>
    <mergeCell ref="D21:D22"/>
    <mergeCell ref="E21:E22"/>
    <mergeCell ref="F21:F22"/>
    <mergeCell ref="B21:B22"/>
    <mergeCell ref="C21:C22"/>
    <mergeCell ref="C28:C29"/>
    <mergeCell ref="B28:B29"/>
    <mergeCell ref="A26:A27"/>
    <mergeCell ref="G9:G10"/>
    <mergeCell ref="D2:D3"/>
    <mergeCell ref="E2:E3"/>
    <mergeCell ref="F2:F3"/>
    <mergeCell ref="G2:G3"/>
    <mergeCell ref="G4:G5"/>
    <mergeCell ref="A2:A3"/>
    <mergeCell ref="B2:B3"/>
    <mergeCell ref="C2:C3"/>
    <mergeCell ref="A9:A10"/>
    <mergeCell ref="A4:A5"/>
    <mergeCell ref="A6:A8"/>
    <mergeCell ref="B9:B10"/>
    <mergeCell ref="M2:M3"/>
    <mergeCell ref="M4:M5"/>
    <mergeCell ref="M6:M8"/>
    <mergeCell ref="M9:M10"/>
    <mergeCell ref="L4:L5"/>
    <mergeCell ref="L6:L8"/>
    <mergeCell ref="H2:H3"/>
    <mergeCell ref="I2:I3"/>
    <mergeCell ref="J2:L2"/>
    <mergeCell ref="K3:L3"/>
    <mergeCell ref="K4:K5"/>
    <mergeCell ref="I4:I5"/>
    <mergeCell ref="J4:J5"/>
    <mergeCell ref="H4:H5"/>
    <mergeCell ref="A48:M48"/>
    <mergeCell ref="A47:B47"/>
    <mergeCell ref="K6:K8"/>
    <mergeCell ref="K18:K19"/>
    <mergeCell ref="K9:K10"/>
    <mergeCell ref="L9:L10"/>
    <mergeCell ref="H6:H8"/>
    <mergeCell ref="H18:H19"/>
    <mergeCell ref="H9:H10"/>
    <mergeCell ref="I6:I8"/>
    <mergeCell ref="J6:J8"/>
    <mergeCell ref="I18:I19"/>
    <mergeCell ref="J18:J19"/>
    <mergeCell ref="I9:I10"/>
    <mergeCell ref="J9:J10"/>
    <mergeCell ref="G6:G8"/>
  </mergeCells>
  <phoneticPr fontId="2" type="noConversion"/>
  <printOptions horizontalCentered="1"/>
  <pageMargins left="0.70866141732283472" right="0.51181102362204722" top="0.47" bottom="0.44" header="0.31496062992125984" footer="0.31496062992125984"/>
  <pageSetup paperSize="9" scale="76" fitToHeight="3" orientation="landscape"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8"/>
  <sheetViews>
    <sheetView topLeftCell="A91" zoomScale="90" zoomScaleNormal="90" workbookViewId="0">
      <selection activeCell="C3" sqref="C3:D134"/>
    </sheetView>
  </sheetViews>
  <sheetFormatPr defaultColWidth="9" defaultRowHeight="14.25"/>
  <cols>
    <col min="1" max="1" width="6.5" style="20" customWidth="1"/>
    <col min="2" max="2" width="11.125" style="3" customWidth="1"/>
    <col min="3" max="3" width="20.625" style="3" customWidth="1"/>
    <col min="4" max="4" width="22" style="3" customWidth="1"/>
    <col min="5" max="5" width="15.125" style="5" customWidth="1"/>
    <col min="6" max="6" width="14.375" style="3" customWidth="1"/>
    <col min="7" max="7" width="29.375" style="3" customWidth="1"/>
    <col min="8" max="16384" width="9" style="3"/>
  </cols>
  <sheetData>
    <row r="1" spans="1:7" s="2" customFormat="1" ht="19.5">
      <c r="A1" s="17" t="s">
        <v>3987</v>
      </c>
      <c r="E1" s="4"/>
    </row>
    <row r="2" spans="1:7">
      <c r="A2" s="244" t="s">
        <v>0</v>
      </c>
      <c r="B2" s="244" t="s">
        <v>1</v>
      </c>
      <c r="C2" s="244" t="s">
        <v>21</v>
      </c>
      <c r="D2" s="244" t="s">
        <v>22</v>
      </c>
      <c r="E2" s="245" t="s">
        <v>84</v>
      </c>
      <c r="F2" s="244" t="s">
        <v>2</v>
      </c>
      <c r="G2" s="244" t="s">
        <v>2175</v>
      </c>
    </row>
    <row r="3" spans="1:7" ht="114">
      <c r="A3" s="248">
        <v>1</v>
      </c>
      <c r="B3" s="248" t="s">
        <v>1467</v>
      </c>
      <c r="C3" s="243"/>
      <c r="D3" s="255"/>
      <c r="E3" s="246">
        <v>120000</v>
      </c>
      <c r="F3" s="248" t="s">
        <v>1552</v>
      </c>
      <c r="G3" s="243" t="s">
        <v>3925</v>
      </c>
    </row>
    <row r="4" spans="1:7" ht="28.5">
      <c r="A4" s="248">
        <v>2</v>
      </c>
      <c r="B4" s="248" t="s">
        <v>2006</v>
      </c>
      <c r="C4" s="243"/>
      <c r="D4" s="255"/>
      <c r="E4" s="246">
        <v>150000</v>
      </c>
      <c r="F4" s="248" t="s">
        <v>2007</v>
      </c>
      <c r="G4" s="243" t="s">
        <v>3612</v>
      </c>
    </row>
    <row r="5" spans="1:7">
      <c r="A5" s="248">
        <v>3</v>
      </c>
      <c r="B5" s="248" t="s">
        <v>1468</v>
      </c>
      <c r="C5" s="243"/>
      <c r="D5" s="255"/>
      <c r="E5" s="246">
        <v>18000</v>
      </c>
      <c r="F5" s="248" t="s">
        <v>1552</v>
      </c>
      <c r="G5" s="248"/>
    </row>
    <row r="6" spans="1:7" ht="28.5">
      <c r="A6" s="248">
        <v>4</v>
      </c>
      <c r="B6" s="248" t="s">
        <v>1469</v>
      </c>
      <c r="C6" s="243"/>
      <c r="D6" s="255"/>
      <c r="E6" s="246">
        <v>236000</v>
      </c>
      <c r="F6" s="248" t="s">
        <v>1552</v>
      </c>
      <c r="G6" s="243" t="s">
        <v>3663</v>
      </c>
    </row>
    <row r="7" spans="1:7">
      <c r="A7" s="248">
        <v>5</v>
      </c>
      <c r="B7" s="248" t="s">
        <v>406</v>
      </c>
      <c r="C7" s="243"/>
      <c r="D7" s="255"/>
      <c r="E7" s="246">
        <v>30000</v>
      </c>
      <c r="F7" s="248" t="s">
        <v>1552</v>
      </c>
      <c r="G7" s="248"/>
    </row>
    <row r="8" spans="1:7">
      <c r="A8" s="248">
        <v>6</v>
      </c>
      <c r="B8" s="248" t="s">
        <v>1470</v>
      </c>
      <c r="C8" s="243"/>
      <c r="D8" s="255"/>
      <c r="E8" s="246">
        <v>120000</v>
      </c>
      <c r="F8" s="248" t="s">
        <v>1552</v>
      </c>
      <c r="G8" s="248"/>
    </row>
    <row r="9" spans="1:7">
      <c r="A9" s="248">
        <v>7</v>
      </c>
      <c r="B9" s="248" t="s">
        <v>1471</v>
      </c>
      <c r="C9" s="243"/>
      <c r="D9" s="255"/>
      <c r="E9" s="246">
        <v>150000</v>
      </c>
      <c r="F9" s="248" t="s">
        <v>1552</v>
      </c>
      <c r="G9" s="248"/>
    </row>
    <row r="10" spans="1:7">
      <c r="A10" s="248">
        <v>8</v>
      </c>
      <c r="B10" s="248" t="s">
        <v>1472</v>
      </c>
      <c r="C10" s="243"/>
      <c r="D10" s="255"/>
      <c r="E10" s="246">
        <v>25000</v>
      </c>
      <c r="F10" s="248" t="s">
        <v>1552</v>
      </c>
      <c r="G10" s="248"/>
    </row>
    <row r="11" spans="1:7" ht="28.5">
      <c r="A11" s="248">
        <v>9</v>
      </c>
      <c r="B11" s="248" t="s">
        <v>1473</v>
      </c>
      <c r="C11" s="243"/>
      <c r="D11" s="255"/>
      <c r="E11" s="246">
        <v>263000</v>
      </c>
      <c r="F11" s="248" t="s">
        <v>1552</v>
      </c>
      <c r="G11" s="243" t="s">
        <v>3664</v>
      </c>
    </row>
    <row r="12" spans="1:7">
      <c r="A12" s="248">
        <v>10</v>
      </c>
      <c r="B12" s="248" t="s">
        <v>1474</v>
      </c>
      <c r="C12" s="243"/>
      <c r="D12" s="255"/>
      <c r="E12" s="246">
        <v>16500</v>
      </c>
      <c r="F12" s="248" t="s">
        <v>1552</v>
      </c>
      <c r="G12" s="248"/>
    </row>
    <row r="13" spans="1:7" ht="28.5">
      <c r="A13" s="248">
        <v>11</v>
      </c>
      <c r="B13" s="248" t="s">
        <v>2008</v>
      </c>
      <c r="C13" s="243"/>
      <c r="D13" s="255"/>
      <c r="E13" s="246">
        <v>110000</v>
      </c>
      <c r="F13" s="248" t="s">
        <v>2009</v>
      </c>
      <c r="G13" s="243" t="s">
        <v>3612</v>
      </c>
    </row>
    <row r="14" spans="1:7">
      <c r="A14" s="248">
        <v>12</v>
      </c>
      <c r="B14" s="248" t="s">
        <v>1475</v>
      </c>
      <c r="C14" s="243"/>
      <c r="D14" s="255"/>
      <c r="E14" s="246">
        <v>150000</v>
      </c>
      <c r="F14" s="248" t="s">
        <v>1552</v>
      </c>
      <c r="G14" s="248"/>
    </row>
    <row r="15" spans="1:7">
      <c r="A15" s="248">
        <v>13</v>
      </c>
      <c r="B15" s="248" t="s">
        <v>1476</v>
      </c>
      <c r="C15" s="243"/>
      <c r="D15" s="255"/>
      <c r="E15" s="246">
        <v>15000</v>
      </c>
      <c r="F15" s="248" t="s">
        <v>1552</v>
      </c>
      <c r="G15" s="248"/>
    </row>
    <row r="16" spans="1:7">
      <c r="A16" s="248">
        <v>14</v>
      </c>
      <c r="B16" s="248" t="s">
        <v>1476</v>
      </c>
      <c r="C16" s="243"/>
      <c r="D16" s="255"/>
      <c r="E16" s="246">
        <v>10000</v>
      </c>
      <c r="F16" s="248" t="s">
        <v>1552</v>
      </c>
      <c r="G16" s="248"/>
    </row>
    <row r="17" spans="1:7" ht="28.5">
      <c r="A17" s="248">
        <v>15</v>
      </c>
      <c r="B17" s="248" t="s">
        <v>1477</v>
      </c>
      <c r="C17" s="243"/>
      <c r="D17" s="255"/>
      <c r="E17" s="246">
        <v>309500</v>
      </c>
      <c r="F17" s="248" t="s">
        <v>1552</v>
      </c>
      <c r="G17" s="243" t="s">
        <v>3665</v>
      </c>
    </row>
    <row r="18" spans="1:7">
      <c r="A18" s="248">
        <v>16</v>
      </c>
      <c r="B18" s="248" t="s">
        <v>1478</v>
      </c>
      <c r="C18" s="243"/>
      <c r="D18" s="255"/>
      <c r="E18" s="246">
        <v>80000</v>
      </c>
      <c r="F18" s="248" t="s">
        <v>1553</v>
      </c>
      <c r="G18" s="248"/>
    </row>
    <row r="19" spans="1:7">
      <c r="A19" s="248">
        <v>17</v>
      </c>
      <c r="B19" s="248" t="s">
        <v>1479</v>
      </c>
      <c r="C19" s="243"/>
      <c r="D19" s="255"/>
      <c r="E19" s="246">
        <v>15000</v>
      </c>
      <c r="F19" s="248" t="s">
        <v>1553</v>
      </c>
      <c r="G19" s="248"/>
    </row>
    <row r="20" spans="1:7">
      <c r="A20" s="248">
        <v>18</v>
      </c>
      <c r="B20" s="248" t="s">
        <v>441</v>
      </c>
      <c r="C20" s="243"/>
      <c r="D20" s="255"/>
      <c r="E20" s="246">
        <v>100000</v>
      </c>
      <c r="F20" s="248" t="s">
        <v>1553</v>
      </c>
      <c r="G20" s="248"/>
    </row>
    <row r="21" spans="1:7">
      <c r="A21" s="248">
        <v>19</v>
      </c>
      <c r="B21" s="248" t="s">
        <v>1480</v>
      </c>
      <c r="C21" s="243"/>
      <c r="D21" s="255"/>
      <c r="E21" s="246">
        <v>200000</v>
      </c>
      <c r="F21" s="248" t="s">
        <v>1553</v>
      </c>
      <c r="G21" s="248" t="s">
        <v>2199</v>
      </c>
    </row>
    <row r="22" spans="1:7">
      <c r="A22" s="248">
        <v>20</v>
      </c>
      <c r="B22" s="248" t="s">
        <v>1480</v>
      </c>
      <c r="C22" s="243"/>
      <c r="D22" s="255"/>
      <c r="E22" s="246">
        <v>400000</v>
      </c>
      <c r="F22" s="248" t="s">
        <v>1553</v>
      </c>
      <c r="G22" s="248" t="s">
        <v>2199</v>
      </c>
    </row>
    <row r="23" spans="1:7">
      <c r="A23" s="248">
        <v>21</v>
      </c>
      <c r="B23" s="248" t="s">
        <v>1481</v>
      </c>
      <c r="C23" s="243"/>
      <c r="D23" s="255"/>
      <c r="E23" s="246">
        <v>15000</v>
      </c>
      <c r="F23" s="248" t="s">
        <v>1553</v>
      </c>
      <c r="G23" s="248"/>
    </row>
    <row r="24" spans="1:7">
      <c r="A24" s="248">
        <v>22</v>
      </c>
      <c r="B24" s="248" t="s">
        <v>1482</v>
      </c>
      <c r="C24" s="243"/>
      <c r="D24" s="255"/>
      <c r="E24" s="246">
        <v>15000</v>
      </c>
      <c r="F24" s="248" t="s">
        <v>1553</v>
      </c>
      <c r="G24" s="248"/>
    </row>
    <row r="25" spans="1:7">
      <c r="A25" s="248">
        <v>23</v>
      </c>
      <c r="B25" s="248" t="s">
        <v>1483</v>
      </c>
      <c r="C25" s="243"/>
      <c r="D25" s="255"/>
      <c r="E25" s="246">
        <v>42000</v>
      </c>
      <c r="F25" s="248" t="s">
        <v>1553</v>
      </c>
      <c r="G25" s="248"/>
    </row>
    <row r="26" spans="1:7">
      <c r="A26" s="248">
        <v>24</v>
      </c>
      <c r="B26" s="248" t="s">
        <v>1484</v>
      </c>
      <c r="C26" s="243"/>
      <c r="D26" s="255"/>
      <c r="E26" s="246">
        <v>80000</v>
      </c>
      <c r="F26" s="248" t="s">
        <v>1553</v>
      </c>
      <c r="G26" s="248"/>
    </row>
    <row r="27" spans="1:7">
      <c r="A27" s="248">
        <v>25</v>
      </c>
      <c r="B27" s="248" t="s">
        <v>307</v>
      </c>
      <c r="C27" s="243"/>
      <c r="D27" s="255"/>
      <c r="E27" s="246">
        <v>45000</v>
      </c>
      <c r="F27" s="248" t="s">
        <v>1553</v>
      </c>
      <c r="G27" s="248"/>
    </row>
    <row r="28" spans="1:7">
      <c r="A28" s="248">
        <v>26</v>
      </c>
      <c r="B28" s="248" t="s">
        <v>1485</v>
      </c>
      <c r="C28" s="243"/>
      <c r="D28" s="255"/>
      <c r="E28" s="246">
        <v>27000</v>
      </c>
      <c r="F28" s="248" t="s">
        <v>1553</v>
      </c>
      <c r="G28" s="248"/>
    </row>
    <row r="29" spans="1:7">
      <c r="A29" s="248">
        <v>27</v>
      </c>
      <c r="B29" s="248" t="s">
        <v>1485</v>
      </c>
      <c r="C29" s="243"/>
      <c r="D29" s="255"/>
      <c r="E29" s="246">
        <v>250000</v>
      </c>
      <c r="F29" s="248" t="s">
        <v>1553</v>
      </c>
      <c r="G29" s="248"/>
    </row>
    <row r="30" spans="1:7">
      <c r="A30" s="248">
        <v>28</v>
      </c>
      <c r="B30" s="248" t="s">
        <v>5</v>
      </c>
      <c r="C30" s="243"/>
      <c r="D30" s="255"/>
      <c r="E30" s="246">
        <v>100000</v>
      </c>
      <c r="F30" s="248" t="s">
        <v>1553</v>
      </c>
      <c r="G30" s="248"/>
    </row>
    <row r="31" spans="1:7">
      <c r="A31" s="248">
        <v>29</v>
      </c>
      <c r="B31" s="248" t="s">
        <v>1486</v>
      </c>
      <c r="C31" s="243"/>
      <c r="D31" s="255"/>
      <c r="E31" s="246">
        <v>24000</v>
      </c>
      <c r="F31" s="248" t="s">
        <v>1553</v>
      </c>
      <c r="G31" s="248"/>
    </row>
    <row r="32" spans="1:7">
      <c r="A32" s="248">
        <v>30</v>
      </c>
      <c r="B32" s="248" t="s">
        <v>1487</v>
      </c>
      <c r="C32" s="243"/>
      <c r="D32" s="255"/>
      <c r="E32" s="246">
        <v>15000</v>
      </c>
      <c r="F32" s="248" t="s">
        <v>1553</v>
      </c>
      <c r="G32" s="248"/>
    </row>
    <row r="33" spans="1:7">
      <c r="A33" s="248">
        <v>31</v>
      </c>
      <c r="B33" s="248" t="s">
        <v>1488</v>
      </c>
      <c r="C33" s="243"/>
      <c r="D33" s="255"/>
      <c r="E33" s="246">
        <v>88000</v>
      </c>
      <c r="F33" s="248" t="s">
        <v>1553</v>
      </c>
      <c r="G33" s="248"/>
    </row>
    <row r="34" spans="1:7" ht="42.75">
      <c r="A34" s="248">
        <v>32</v>
      </c>
      <c r="B34" s="248" t="s">
        <v>2010</v>
      </c>
      <c r="C34" s="243"/>
      <c r="D34" s="255"/>
      <c r="E34" s="246">
        <v>1</v>
      </c>
      <c r="F34" s="248" t="s">
        <v>2011</v>
      </c>
      <c r="G34" s="243" t="s">
        <v>2538</v>
      </c>
    </row>
    <row r="35" spans="1:7">
      <c r="A35" s="248">
        <v>33</v>
      </c>
      <c r="B35" s="248" t="s">
        <v>1489</v>
      </c>
      <c r="C35" s="243"/>
      <c r="D35" s="255"/>
      <c r="E35" s="246">
        <v>24000</v>
      </c>
      <c r="F35" s="248" t="s">
        <v>1553</v>
      </c>
      <c r="G35" s="248"/>
    </row>
    <row r="36" spans="1:7">
      <c r="A36" s="248">
        <v>34</v>
      </c>
      <c r="B36" s="248" t="s">
        <v>1490</v>
      </c>
      <c r="C36" s="243"/>
      <c r="D36" s="255"/>
      <c r="E36" s="246">
        <v>80000</v>
      </c>
      <c r="F36" s="248" t="s">
        <v>1554</v>
      </c>
      <c r="G36" s="248"/>
    </row>
    <row r="37" spans="1:7">
      <c r="A37" s="248">
        <v>35</v>
      </c>
      <c r="B37" s="248" t="s">
        <v>466</v>
      </c>
      <c r="C37" s="243"/>
      <c r="D37" s="255"/>
      <c r="E37" s="246">
        <v>45000</v>
      </c>
      <c r="F37" s="248" t="s">
        <v>1554</v>
      </c>
      <c r="G37" s="248"/>
    </row>
    <row r="38" spans="1:7">
      <c r="A38" s="248">
        <v>36</v>
      </c>
      <c r="B38" s="248" t="s">
        <v>1491</v>
      </c>
      <c r="C38" s="243"/>
      <c r="D38" s="255"/>
      <c r="E38" s="246">
        <v>27000</v>
      </c>
      <c r="F38" s="248" t="s">
        <v>1554</v>
      </c>
      <c r="G38" s="248"/>
    </row>
    <row r="39" spans="1:7">
      <c r="A39" s="248">
        <v>37</v>
      </c>
      <c r="B39" s="248" t="s">
        <v>312</v>
      </c>
      <c r="C39" s="243"/>
      <c r="D39" s="255"/>
      <c r="E39" s="246">
        <v>144000</v>
      </c>
      <c r="F39" s="248" t="s">
        <v>1554</v>
      </c>
      <c r="G39" s="248"/>
    </row>
    <row r="40" spans="1:7">
      <c r="A40" s="248">
        <v>38</v>
      </c>
      <c r="B40" s="248" t="s">
        <v>1492</v>
      </c>
      <c r="C40" s="243"/>
      <c r="D40" s="255"/>
      <c r="E40" s="246">
        <v>24000</v>
      </c>
      <c r="F40" s="248" t="s">
        <v>1554</v>
      </c>
      <c r="G40" s="248"/>
    </row>
    <row r="41" spans="1:7">
      <c r="A41" s="248">
        <v>39</v>
      </c>
      <c r="B41" s="248" t="s">
        <v>1493</v>
      </c>
      <c r="C41" s="243"/>
      <c r="D41" s="255"/>
      <c r="E41" s="246">
        <v>132000</v>
      </c>
      <c r="F41" s="248" t="s">
        <v>1554</v>
      </c>
      <c r="G41" s="248"/>
    </row>
    <row r="42" spans="1:7">
      <c r="A42" s="248">
        <v>40</v>
      </c>
      <c r="B42" s="248" t="s">
        <v>1493</v>
      </c>
      <c r="C42" s="243"/>
      <c r="D42" s="255"/>
      <c r="E42" s="246">
        <v>15000</v>
      </c>
      <c r="F42" s="248" t="s">
        <v>1554</v>
      </c>
      <c r="G42" s="248"/>
    </row>
    <row r="43" spans="1:7">
      <c r="A43" s="248">
        <v>41</v>
      </c>
      <c r="B43" s="248" t="s">
        <v>1494</v>
      </c>
      <c r="C43" s="243"/>
      <c r="D43" s="255"/>
      <c r="E43" s="246">
        <v>24000</v>
      </c>
      <c r="F43" s="248" t="s">
        <v>1554</v>
      </c>
      <c r="G43" s="248"/>
    </row>
    <row r="44" spans="1:7">
      <c r="A44" s="248">
        <v>42</v>
      </c>
      <c r="B44" s="248" t="s">
        <v>1494</v>
      </c>
      <c r="C44" s="243"/>
      <c r="D44" s="255"/>
      <c r="E44" s="246">
        <v>30000</v>
      </c>
      <c r="F44" s="248" t="s">
        <v>1554</v>
      </c>
      <c r="G44" s="248"/>
    </row>
    <row r="45" spans="1:7">
      <c r="A45" s="248">
        <v>43</v>
      </c>
      <c r="B45" s="248" t="s">
        <v>1495</v>
      </c>
      <c r="C45" s="243"/>
      <c r="D45" s="255"/>
      <c r="E45" s="246">
        <v>80000</v>
      </c>
      <c r="F45" s="248" t="s">
        <v>1555</v>
      </c>
      <c r="G45" s="248"/>
    </row>
    <row r="46" spans="1:7">
      <c r="A46" s="248">
        <v>44</v>
      </c>
      <c r="B46" s="248" t="s">
        <v>1496</v>
      </c>
      <c r="C46" s="243"/>
      <c r="D46" s="255"/>
      <c r="E46" s="246">
        <v>26000</v>
      </c>
      <c r="F46" s="248" t="s">
        <v>1555</v>
      </c>
      <c r="G46" s="248"/>
    </row>
    <row r="47" spans="1:7">
      <c r="A47" s="248">
        <v>45</v>
      </c>
      <c r="B47" s="248" t="s">
        <v>1497</v>
      </c>
      <c r="C47" s="243"/>
      <c r="D47" s="255"/>
      <c r="E47" s="246">
        <v>18000</v>
      </c>
      <c r="F47" s="248" t="s">
        <v>1555</v>
      </c>
      <c r="G47" s="248"/>
    </row>
    <row r="48" spans="1:7">
      <c r="A48" s="248">
        <v>46</v>
      </c>
      <c r="B48" s="248" t="s">
        <v>1498</v>
      </c>
      <c r="C48" s="243"/>
      <c r="D48" s="255"/>
      <c r="E48" s="246">
        <v>100000</v>
      </c>
      <c r="F48" s="248" t="s">
        <v>1555</v>
      </c>
      <c r="G48" s="248"/>
    </row>
    <row r="49" spans="1:7" ht="28.5">
      <c r="A49" s="248">
        <v>47</v>
      </c>
      <c r="B49" s="248" t="s">
        <v>2012</v>
      </c>
      <c r="C49" s="243"/>
      <c r="D49" s="255"/>
      <c r="E49" s="246">
        <v>16000</v>
      </c>
      <c r="F49" s="248" t="s">
        <v>2013</v>
      </c>
      <c r="G49" s="243" t="s">
        <v>3612</v>
      </c>
    </row>
    <row r="50" spans="1:7">
      <c r="A50" s="248">
        <v>48</v>
      </c>
      <c r="B50" s="248" t="s">
        <v>1499</v>
      </c>
      <c r="C50" s="243"/>
      <c r="D50" s="255"/>
      <c r="E50" s="246">
        <v>80000</v>
      </c>
      <c r="F50" s="248" t="s">
        <v>1555</v>
      </c>
      <c r="G50" s="248"/>
    </row>
    <row r="51" spans="1:7">
      <c r="A51" s="248">
        <v>49</v>
      </c>
      <c r="B51" s="248" t="s">
        <v>1500</v>
      </c>
      <c r="C51" s="243"/>
      <c r="D51" s="255"/>
      <c r="E51" s="246">
        <v>12000</v>
      </c>
      <c r="F51" s="248" t="s">
        <v>1555</v>
      </c>
      <c r="G51" s="248"/>
    </row>
    <row r="52" spans="1:7">
      <c r="A52" s="248">
        <v>50</v>
      </c>
      <c r="B52" s="248" t="s">
        <v>1501</v>
      </c>
      <c r="C52" s="243"/>
      <c r="D52" s="255"/>
      <c r="E52" s="246">
        <v>38000</v>
      </c>
      <c r="F52" s="248" t="s">
        <v>1555</v>
      </c>
      <c r="G52" s="248"/>
    </row>
    <row r="53" spans="1:7">
      <c r="A53" s="248">
        <v>51</v>
      </c>
      <c r="B53" s="248" t="s">
        <v>1502</v>
      </c>
      <c r="C53" s="243"/>
      <c r="D53" s="255"/>
      <c r="E53" s="246">
        <v>24000</v>
      </c>
      <c r="F53" s="248" t="s">
        <v>1555</v>
      </c>
      <c r="G53" s="248"/>
    </row>
    <row r="54" spans="1:7">
      <c r="A54" s="248">
        <v>52</v>
      </c>
      <c r="B54" s="248" t="s">
        <v>1503</v>
      </c>
      <c r="C54" s="243"/>
      <c r="D54" s="255"/>
      <c r="E54" s="246">
        <v>80000</v>
      </c>
      <c r="F54" s="248" t="s">
        <v>1556</v>
      </c>
      <c r="G54" s="248"/>
    </row>
    <row r="55" spans="1:7">
      <c r="A55" s="248">
        <v>53</v>
      </c>
      <c r="B55" s="248" t="s">
        <v>322</v>
      </c>
      <c r="C55" s="243"/>
      <c r="D55" s="255"/>
      <c r="E55" s="246">
        <v>26000</v>
      </c>
      <c r="F55" s="248" t="s">
        <v>1556</v>
      </c>
      <c r="G55" s="248"/>
    </row>
    <row r="56" spans="1:7">
      <c r="A56" s="248">
        <v>54</v>
      </c>
      <c r="B56" s="248" t="s">
        <v>1504</v>
      </c>
      <c r="C56" s="243"/>
      <c r="D56" s="255"/>
      <c r="E56" s="246">
        <v>73000</v>
      </c>
      <c r="F56" s="248" t="s">
        <v>1556</v>
      </c>
      <c r="G56" s="248"/>
    </row>
    <row r="57" spans="1:7">
      <c r="A57" s="248">
        <v>55</v>
      </c>
      <c r="B57" s="248" t="s">
        <v>1504</v>
      </c>
      <c r="C57" s="243"/>
      <c r="D57" s="255"/>
      <c r="E57" s="246">
        <v>100000</v>
      </c>
      <c r="F57" s="248" t="s">
        <v>1556</v>
      </c>
      <c r="G57" s="248"/>
    </row>
    <row r="58" spans="1:7">
      <c r="A58" s="248">
        <v>56</v>
      </c>
      <c r="B58" s="248" t="s">
        <v>1505</v>
      </c>
      <c r="C58" s="243"/>
      <c r="D58" s="255"/>
      <c r="E58" s="246">
        <v>33000</v>
      </c>
      <c r="F58" s="248" t="s">
        <v>1556</v>
      </c>
      <c r="G58" s="248"/>
    </row>
    <row r="59" spans="1:7">
      <c r="A59" s="248">
        <v>57</v>
      </c>
      <c r="B59" s="248" t="s">
        <v>1506</v>
      </c>
      <c r="C59" s="243"/>
      <c r="D59" s="255"/>
      <c r="E59" s="246">
        <v>160000</v>
      </c>
      <c r="F59" s="248" t="s">
        <v>1556</v>
      </c>
      <c r="G59" s="248"/>
    </row>
    <row r="60" spans="1:7">
      <c r="A60" s="248">
        <v>58</v>
      </c>
      <c r="B60" s="248" t="s">
        <v>1507</v>
      </c>
      <c r="C60" s="243"/>
      <c r="D60" s="255"/>
      <c r="E60" s="246">
        <v>32000</v>
      </c>
      <c r="F60" s="248" t="s">
        <v>1557</v>
      </c>
      <c r="G60" s="248"/>
    </row>
    <row r="61" spans="1:7">
      <c r="A61" s="248">
        <v>59</v>
      </c>
      <c r="B61" s="248" t="s">
        <v>1508</v>
      </c>
      <c r="C61" s="243"/>
      <c r="D61" s="255"/>
      <c r="E61" s="246">
        <v>80000</v>
      </c>
      <c r="F61" s="248" t="s">
        <v>1557</v>
      </c>
      <c r="G61" s="248"/>
    </row>
    <row r="62" spans="1:7">
      <c r="A62" s="248">
        <v>60</v>
      </c>
      <c r="B62" s="248" t="s">
        <v>498</v>
      </c>
      <c r="C62" s="243"/>
      <c r="D62" s="255"/>
      <c r="E62" s="246">
        <v>26000</v>
      </c>
      <c r="F62" s="248" t="s">
        <v>1557</v>
      </c>
      <c r="G62" s="248"/>
    </row>
    <row r="63" spans="1:7" ht="28.5">
      <c r="A63" s="248">
        <v>61</v>
      </c>
      <c r="B63" s="248" t="s">
        <v>1509</v>
      </c>
      <c r="C63" s="243"/>
      <c r="D63" s="255"/>
      <c r="E63" s="246">
        <v>73000</v>
      </c>
      <c r="F63" s="248" t="s">
        <v>1557</v>
      </c>
      <c r="G63" s="243" t="s">
        <v>3661</v>
      </c>
    </row>
    <row r="64" spans="1:7">
      <c r="A64" s="248">
        <v>62</v>
      </c>
      <c r="B64" s="248" t="s">
        <v>1510</v>
      </c>
      <c r="C64" s="243"/>
      <c r="D64" s="255"/>
      <c r="E64" s="246">
        <v>112000</v>
      </c>
      <c r="F64" s="248" t="s">
        <v>1557</v>
      </c>
      <c r="G64" s="248"/>
    </row>
    <row r="65" spans="1:7">
      <c r="A65" s="248">
        <v>63</v>
      </c>
      <c r="B65" s="248" t="s">
        <v>499</v>
      </c>
      <c r="C65" s="243"/>
      <c r="D65" s="255"/>
      <c r="E65" s="246">
        <v>33000</v>
      </c>
      <c r="F65" s="248" t="s">
        <v>1557</v>
      </c>
      <c r="G65" s="248"/>
    </row>
    <row r="66" spans="1:7">
      <c r="A66" s="248">
        <v>64</v>
      </c>
      <c r="B66" s="248" t="s">
        <v>179</v>
      </c>
      <c r="C66" s="243"/>
      <c r="D66" s="255"/>
      <c r="E66" s="246">
        <v>18000</v>
      </c>
      <c r="F66" s="248" t="s">
        <v>1557</v>
      </c>
      <c r="G66" s="248"/>
    </row>
    <row r="67" spans="1:7">
      <c r="A67" s="248">
        <v>65</v>
      </c>
      <c r="B67" s="248" t="s">
        <v>1511</v>
      </c>
      <c r="C67" s="243"/>
      <c r="D67" s="255"/>
      <c r="E67" s="246">
        <v>12000</v>
      </c>
      <c r="F67" s="248" t="s">
        <v>1557</v>
      </c>
      <c r="G67" s="248"/>
    </row>
    <row r="68" spans="1:7">
      <c r="A68" s="248">
        <v>66</v>
      </c>
      <c r="B68" s="248" t="s">
        <v>1512</v>
      </c>
      <c r="C68" s="243"/>
      <c r="D68" s="255"/>
      <c r="E68" s="246">
        <v>16000</v>
      </c>
      <c r="F68" s="248" t="s">
        <v>1557</v>
      </c>
      <c r="G68" s="248"/>
    </row>
    <row r="69" spans="1:7">
      <c r="A69" s="248">
        <v>67</v>
      </c>
      <c r="B69" s="248" t="s">
        <v>1512</v>
      </c>
      <c r="C69" s="243"/>
      <c r="D69" s="255"/>
      <c r="E69" s="246">
        <v>6000</v>
      </c>
      <c r="F69" s="248" t="s">
        <v>1557</v>
      </c>
      <c r="G69" s="248"/>
    </row>
    <row r="70" spans="1:7">
      <c r="A70" s="248">
        <v>68</v>
      </c>
      <c r="B70" s="248" t="s">
        <v>1513</v>
      </c>
      <c r="C70" s="243"/>
      <c r="D70" s="255"/>
      <c r="E70" s="246">
        <v>100000</v>
      </c>
      <c r="F70" s="248" t="s">
        <v>1557</v>
      </c>
      <c r="G70" s="248"/>
    </row>
    <row r="71" spans="1:7">
      <c r="A71" s="248">
        <v>69</v>
      </c>
      <c r="B71" s="248" t="s">
        <v>1514</v>
      </c>
      <c r="C71" s="243"/>
      <c r="D71" s="255"/>
      <c r="E71" s="246">
        <v>24000</v>
      </c>
      <c r="F71" s="248" t="s">
        <v>1557</v>
      </c>
      <c r="G71" s="248"/>
    </row>
    <row r="72" spans="1:7">
      <c r="A72" s="248">
        <v>70</v>
      </c>
      <c r="B72" s="248" t="s">
        <v>1515</v>
      </c>
      <c r="C72" s="243"/>
      <c r="D72" s="255"/>
      <c r="E72" s="246">
        <v>15000</v>
      </c>
      <c r="F72" s="248" t="s">
        <v>1558</v>
      </c>
      <c r="G72" s="248"/>
    </row>
    <row r="73" spans="1:7">
      <c r="A73" s="248">
        <v>71</v>
      </c>
      <c r="B73" s="248" t="s">
        <v>1516</v>
      </c>
      <c r="C73" s="243"/>
      <c r="D73" s="255"/>
      <c r="E73" s="246">
        <v>80000</v>
      </c>
      <c r="F73" s="248" t="s">
        <v>1558</v>
      </c>
      <c r="G73" s="248"/>
    </row>
    <row r="74" spans="1:7">
      <c r="A74" s="248">
        <v>72</v>
      </c>
      <c r="B74" s="248" t="s">
        <v>326</v>
      </c>
      <c r="C74" s="243"/>
      <c r="D74" s="255"/>
      <c r="E74" s="246">
        <v>26000</v>
      </c>
      <c r="F74" s="248" t="s">
        <v>1558</v>
      </c>
      <c r="G74" s="248"/>
    </row>
    <row r="75" spans="1:7" ht="28.5">
      <c r="A75" s="248">
        <v>73</v>
      </c>
      <c r="B75" s="248" t="s">
        <v>1517</v>
      </c>
      <c r="C75" s="243"/>
      <c r="D75" s="255"/>
      <c r="E75" s="246">
        <v>73000</v>
      </c>
      <c r="F75" s="248" t="s">
        <v>1558</v>
      </c>
      <c r="G75" s="243" t="s">
        <v>3661</v>
      </c>
    </row>
    <row r="76" spans="1:7">
      <c r="A76" s="248">
        <v>74</v>
      </c>
      <c r="B76" s="248" t="s">
        <v>14</v>
      </c>
      <c r="C76" s="243"/>
      <c r="D76" s="255"/>
      <c r="E76" s="246">
        <v>112000</v>
      </c>
      <c r="F76" s="248" t="s">
        <v>1558</v>
      </c>
      <c r="G76" s="248"/>
    </row>
    <row r="77" spans="1:7" ht="28.5">
      <c r="A77" s="248">
        <v>75</v>
      </c>
      <c r="B77" s="248" t="s">
        <v>2014</v>
      </c>
      <c r="C77" s="243"/>
      <c r="D77" s="255"/>
      <c r="E77" s="246">
        <v>33000</v>
      </c>
      <c r="F77" s="248" t="s">
        <v>2015</v>
      </c>
      <c r="G77" s="243" t="s">
        <v>3612</v>
      </c>
    </row>
    <row r="78" spans="1:7">
      <c r="A78" s="248">
        <v>76</v>
      </c>
      <c r="B78" s="248" t="s">
        <v>1518</v>
      </c>
      <c r="C78" s="243"/>
      <c r="D78" s="255"/>
      <c r="E78" s="246">
        <v>18000</v>
      </c>
      <c r="F78" s="248" t="s">
        <v>1558</v>
      </c>
      <c r="G78" s="248"/>
    </row>
    <row r="79" spans="1:7">
      <c r="A79" s="248">
        <v>77</v>
      </c>
      <c r="B79" s="248" t="s">
        <v>1519</v>
      </c>
      <c r="C79" s="243"/>
      <c r="D79" s="255"/>
      <c r="E79" s="246">
        <v>36000</v>
      </c>
      <c r="F79" s="248" t="s">
        <v>1558</v>
      </c>
      <c r="G79" s="248"/>
    </row>
    <row r="80" spans="1:7">
      <c r="A80" s="248">
        <v>78</v>
      </c>
      <c r="B80" s="248" t="s">
        <v>1520</v>
      </c>
      <c r="C80" s="243"/>
      <c r="D80" s="255"/>
      <c r="E80" s="246">
        <v>22000</v>
      </c>
      <c r="F80" s="248" t="s">
        <v>1558</v>
      </c>
      <c r="G80" s="248"/>
    </row>
    <row r="81" spans="1:7">
      <c r="A81" s="248">
        <v>79</v>
      </c>
      <c r="B81" s="248" t="s">
        <v>1521</v>
      </c>
      <c r="C81" s="243"/>
      <c r="D81" s="255"/>
      <c r="E81" s="246">
        <v>24000</v>
      </c>
      <c r="F81" s="248" t="s">
        <v>1558</v>
      </c>
      <c r="G81" s="248"/>
    </row>
    <row r="82" spans="1:7">
      <c r="A82" s="248">
        <v>80</v>
      </c>
      <c r="B82" s="248" t="s">
        <v>1522</v>
      </c>
      <c r="C82" s="243"/>
      <c r="D82" s="255"/>
      <c r="E82" s="246">
        <v>15000</v>
      </c>
      <c r="F82" s="248" t="s">
        <v>1559</v>
      </c>
      <c r="G82" s="248"/>
    </row>
    <row r="83" spans="1:7">
      <c r="A83" s="248">
        <v>81</v>
      </c>
      <c r="B83" s="248" t="s">
        <v>1522</v>
      </c>
      <c r="C83" s="243"/>
      <c r="D83" s="255"/>
      <c r="E83" s="246">
        <v>80000</v>
      </c>
      <c r="F83" s="248" t="s">
        <v>1559</v>
      </c>
      <c r="G83" s="248"/>
    </row>
    <row r="84" spans="1:7">
      <c r="A84" s="248">
        <v>82</v>
      </c>
      <c r="B84" s="248" t="s">
        <v>1523</v>
      </c>
      <c r="C84" s="243"/>
      <c r="D84" s="255"/>
      <c r="E84" s="246">
        <v>26000</v>
      </c>
      <c r="F84" s="248" t="s">
        <v>1559</v>
      </c>
      <c r="G84" s="248"/>
    </row>
    <row r="85" spans="1:7">
      <c r="A85" s="248">
        <v>83</v>
      </c>
      <c r="B85" s="248" t="s">
        <v>1524</v>
      </c>
      <c r="C85" s="243"/>
      <c r="D85" s="255"/>
      <c r="E85" s="246">
        <v>40000</v>
      </c>
      <c r="F85" s="248" t="s">
        <v>1559</v>
      </c>
      <c r="G85" s="248"/>
    </row>
    <row r="86" spans="1:7">
      <c r="A86" s="248">
        <v>84</v>
      </c>
      <c r="B86" s="248" t="s">
        <v>64</v>
      </c>
      <c r="C86" s="243"/>
      <c r="D86" s="255"/>
      <c r="E86" s="246">
        <v>108000</v>
      </c>
      <c r="F86" s="248" t="s">
        <v>1559</v>
      </c>
      <c r="G86" s="248"/>
    </row>
    <row r="87" spans="1:7">
      <c r="A87" s="248">
        <v>85</v>
      </c>
      <c r="B87" s="248" t="s">
        <v>1525</v>
      </c>
      <c r="C87" s="243"/>
      <c r="D87" s="255"/>
      <c r="E87" s="246">
        <v>33000</v>
      </c>
      <c r="F87" s="248" t="s">
        <v>1559</v>
      </c>
      <c r="G87" s="248"/>
    </row>
    <row r="88" spans="1:7" ht="28.5">
      <c r="A88" s="248">
        <v>86</v>
      </c>
      <c r="B88" s="248" t="s">
        <v>1525</v>
      </c>
      <c r="C88" s="243"/>
      <c r="D88" s="255"/>
      <c r="E88" s="246">
        <v>18000</v>
      </c>
      <c r="F88" s="248" t="s">
        <v>1559</v>
      </c>
      <c r="G88" s="243" t="s">
        <v>3612</v>
      </c>
    </row>
    <row r="89" spans="1:7" ht="28.5">
      <c r="A89" s="248">
        <v>87</v>
      </c>
      <c r="B89" s="248" t="s">
        <v>2219</v>
      </c>
      <c r="C89" s="243"/>
      <c r="D89" s="255"/>
      <c r="E89" s="246">
        <v>36000</v>
      </c>
      <c r="F89" s="248" t="s">
        <v>2220</v>
      </c>
      <c r="G89" s="243" t="s">
        <v>3662</v>
      </c>
    </row>
    <row r="90" spans="1:7">
      <c r="A90" s="248">
        <v>88</v>
      </c>
      <c r="B90" s="248" t="s">
        <v>1526</v>
      </c>
      <c r="C90" s="243"/>
      <c r="D90" s="255"/>
      <c r="E90" s="246">
        <v>30000</v>
      </c>
      <c r="F90" s="248" t="s">
        <v>1559</v>
      </c>
      <c r="G90" s="248"/>
    </row>
    <row r="91" spans="1:7">
      <c r="A91" s="248">
        <v>89</v>
      </c>
      <c r="B91" s="248" t="s">
        <v>1527</v>
      </c>
      <c r="C91" s="243"/>
      <c r="D91" s="255"/>
      <c r="E91" s="246">
        <v>330000</v>
      </c>
      <c r="F91" s="248" t="s">
        <v>1559</v>
      </c>
      <c r="G91" s="248" t="s">
        <v>2199</v>
      </c>
    </row>
    <row r="92" spans="1:7">
      <c r="A92" s="248">
        <v>90</v>
      </c>
      <c r="B92" s="248" t="s">
        <v>515</v>
      </c>
      <c r="C92" s="243"/>
      <c r="D92" s="255"/>
      <c r="E92" s="246">
        <v>24000</v>
      </c>
      <c r="F92" s="248" t="s">
        <v>1559</v>
      </c>
      <c r="G92" s="248"/>
    </row>
    <row r="93" spans="1:7">
      <c r="A93" s="248">
        <v>91</v>
      </c>
      <c r="B93" s="248" t="s">
        <v>515</v>
      </c>
      <c r="C93" s="243"/>
      <c r="D93" s="255"/>
      <c r="E93" s="246">
        <v>30000</v>
      </c>
      <c r="F93" s="248" t="s">
        <v>1559</v>
      </c>
      <c r="G93" s="248"/>
    </row>
    <row r="94" spans="1:7">
      <c r="A94" s="248">
        <v>92</v>
      </c>
      <c r="B94" s="248" t="s">
        <v>515</v>
      </c>
      <c r="C94" s="243"/>
      <c r="D94" s="255"/>
      <c r="E94" s="246">
        <v>40000</v>
      </c>
      <c r="F94" s="248" t="s">
        <v>1559</v>
      </c>
      <c r="G94" s="248"/>
    </row>
    <row r="95" spans="1:7">
      <c r="A95" s="248">
        <v>93</v>
      </c>
      <c r="B95" s="248" t="s">
        <v>1528</v>
      </c>
      <c r="C95" s="243"/>
      <c r="D95" s="255"/>
      <c r="E95" s="246">
        <v>330000</v>
      </c>
      <c r="F95" s="248" t="s">
        <v>1559</v>
      </c>
      <c r="G95" s="248" t="s">
        <v>2199</v>
      </c>
    </row>
    <row r="96" spans="1:7">
      <c r="A96" s="248">
        <v>94</v>
      </c>
      <c r="B96" s="248" t="s">
        <v>1529</v>
      </c>
      <c r="C96" s="243"/>
      <c r="D96" s="255"/>
      <c r="E96" s="246">
        <v>15000</v>
      </c>
      <c r="F96" s="248" t="s">
        <v>1560</v>
      </c>
      <c r="G96" s="248"/>
    </row>
    <row r="97" spans="1:7">
      <c r="A97" s="248">
        <v>95</v>
      </c>
      <c r="B97" s="248" t="s">
        <v>135</v>
      </c>
      <c r="C97" s="243"/>
      <c r="D97" s="255"/>
      <c r="E97" s="246">
        <v>22000</v>
      </c>
      <c r="F97" s="248" t="s">
        <v>1560</v>
      </c>
      <c r="G97" s="248"/>
    </row>
    <row r="98" spans="1:7">
      <c r="A98" s="248">
        <v>96</v>
      </c>
      <c r="B98" s="248" t="s">
        <v>1530</v>
      </c>
      <c r="C98" s="243"/>
      <c r="D98" s="255"/>
      <c r="E98" s="246">
        <v>80000</v>
      </c>
      <c r="F98" s="248" t="s">
        <v>1560</v>
      </c>
      <c r="G98" s="248"/>
    </row>
    <row r="99" spans="1:7">
      <c r="A99" s="248">
        <v>97</v>
      </c>
      <c r="B99" s="248" t="s">
        <v>518</v>
      </c>
      <c r="C99" s="243"/>
      <c r="D99" s="255"/>
      <c r="E99" s="246">
        <v>26000</v>
      </c>
      <c r="F99" s="248" t="s">
        <v>1560</v>
      </c>
      <c r="G99" s="248"/>
    </row>
    <row r="100" spans="1:7">
      <c r="A100" s="248">
        <v>98</v>
      </c>
      <c r="B100" s="248" t="s">
        <v>1531</v>
      </c>
      <c r="C100" s="243"/>
      <c r="D100" s="255"/>
      <c r="E100" s="246">
        <v>40000</v>
      </c>
      <c r="F100" s="248" t="s">
        <v>1560</v>
      </c>
      <c r="G100" s="248"/>
    </row>
    <row r="101" spans="1:7">
      <c r="A101" s="248">
        <v>99</v>
      </c>
      <c r="B101" s="248" t="s">
        <v>1532</v>
      </c>
      <c r="C101" s="243"/>
      <c r="D101" s="255"/>
      <c r="E101" s="246">
        <v>8000</v>
      </c>
      <c r="F101" s="248" t="s">
        <v>1560</v>
      </c>
      <c r="G101" s="248"/>
    </row>
    <row r="102" spans="1:7">
      <c r="A102" s="248">
        <v>100</v>
      </c>
      <c r="B102" s="248" t="s">
        <v>70</v>
      </c>
      <c r="C102" s="243"/>
      <c r="D102" s="255"/>
      <c r="E102" s="246">
        <v>69000</v>
      </c>
      <c r="F102" s="248" t="s">
        <v>1560</v>
      </c>
      <c r="G102" s="248"/>
    </row>
    <row r="103" spans="1:7">
      <c r="A103" s="248">
        <v>101</v>
      </c>
      <c r="B103" s="248" t="s">
        <v>1533</v>
      </c>
      <c r="C103" s="243"/>
      <c r="D103" s="255"/>
      <c r="E103" s="246">
        <v>12000</v>
      </c>
      <c r="F103" s="248" t="s">
        <v>1560</v>
      </c>
      <c r="G103" s="248"/>
    </row>
    <row r="104" spans="1:7">
      <c r="A104" s="248">
        <v>102</v>
      </c>
      <c r="B104" s="248" t="s">
        <v>1534</v>
      </c>
      <c r="C104" s="243"/>
      <c r="D104" s="255"/>
      <c r="E104" s="246">
        <v>100000</v>
      </c>
      <c r="F104" s="248" t="s">
        <v>1560</v>
      </c>
      <c r="G104" s="248" t="s">
        <v>2199</v>
      </c>
    </row>
    <row r="105" spans="1:7">
      <c r="A105" s="248">
        <v>103</v>
      </c>
      <c r="B105" s="248" t="s">
        <v>1535</v>
      </c>
      <c r="C105" s="243"/>
      <c r="D105" s="255"/>
      <c r="E105" s="246">
        <v>30000</v>
      </c>
      <c r="F105" s="248" t="s">
        <v>1560</v>
      </c>
      <c r="G105" s="248"/>
    </row>
    <row r="106" spans="1:7">
      <c r="A106" s="248">
        <v>104</v>
      </c>
      <c r="B106" s="248" t="s">
        <v>1535</v>
      </c>
      <c r="C106" s="243"/>
      <c r="D106" s="255"/>
      <c r="E106" s="246">
        <v>200000</v>
      </c>
      <c r="F106" s="248" t="s">
        <v>1560</v>
      </c>
      <c r="G106" s="248" t="s">
        <v>2199</v>
      </c>
    </row>
    <row r="107" spans="1:7" ht="28.5">
      <c r="A107" s="248">
        <v>105</v>
      </c>
      <c r="B107" s="248" t="s">
        <v>1536</v>
      </c>
      <c r="C107" s="243"/>
      <c r="D107" s="255"/>
      <c r="E107" s="246">
        <v>435000</v>
      </c>
      <c r="F107" s="248" t="s">
        <v>1560</v>
      </c>
      <c r="G107" s="243" t="s">
        <v>3666</v>
      </c>
    </row>
    <row r="108" spans="1:7">
      <c r="A108" s="248">
        <v>106</v>
      </c>
      <c r="B108" s="248" t="s">
        <v>1537</v>
      </c>
      <c r="C108" s="243"/>
      <c r="D108" s="255"/>
      <c r="E108" s="246">
        <v>15000</v>
      </c>
      <c r="F108" s="248" t="s">
        <v>1561</v>
      </c>
      <c r="G108" s="248"/>
    </row>
    <row r="109" spans="1:7">
      <c r="A109" s="248">
        <v>107</v>
      </c>
      <c r="B109" s="248" t="s">
        <v>1537</v>
      </c>
      <c r="C109" s="243"/>
      <c r="D109" s="255"/>
      <c r="E109" s="246">
        <v>20000</v>
      </c>
      <c r="F109" s="248" t="s">
        <v>1561</v>
      </c>
      <c r="G109" s="248"/>
    </row>
    <row r="110" spans="1:7" ht="28.5">
      <c r="A110" s="248">
        <v>108</v>
      </c>
      <c r="B110" s="248" t="s">
        <v>1225</v>
      </c>
      <c r="C110" s="243"/>
      <c r="D110" s="255"/>
      <c r="E110" s="246">
        <v>24000</v>
      </c>
      <c r="F110" s="248" t="s">
        <v>2016</v>
      </c>
      <c r="G110" s="243" t="s">
        <v>3612</v>
      </c>
    </row>
    <row r="111" spans="1:7">
      <c r="A111" s="248">
        <v>109</v>
      </c>
      <c r="B111" s="248" t="s">
        <v>1538</v>
      </c>
      <c r="C111" s="243"/>
      <c r="D111" s="255"/>
      <c r="E111" s="246">
        <v>20000</v>
      </c>
      <c r="F111" s="248" t="s">
        <v>1561</v>
      </c>
      <c r="G111" s="248"/>
    </row>
    <row r="112" spans="1:7">
      <c r="A112" s="248">
        <v>110</v>
      </c>
      <c r="B112" s="248" t="s">
        <v>335</v>
      </c>
      <c r="C112" s="243"/>
      <c r="D112" s="255"/>
      <c r="E112" s="246">
        <v>106000</v>
      </c>
      <c r="F112" s="248" t="s">
        <v>1561</v>
      </c>
      <c r="G112" s="248"/>
    </row>
    <row r="113" spans="1:7">
      <c r="A113" s="248">
        <v>111</v>
      </c>
      <c r="B113" s="248" t="s">
        <v>1539</v>
      </c>
      <c r="C113" s="243"/>
      <c r="D113" s="255"/>
      <c r="E113" s="246">
        <v>40000</v>
      </c>
      <c r="F113" s="248" t="s">
        <v>1561</v>
      </c>
      <c r="G113" s="248"/>
    </row>
    <row r="114" spans="1:7">
      <c r="A114" s="248">
        <v>112</v>
      </c>
      <c r="B114" s="248" t="s">
        <v>1539</v>
      </c>
      <c r="C114" s="243"/>
      <c r="D114" s="255"/>
      <c r="E114" s="246">
        <v>170000</v>
      </c>
      <c r="F114" s="248" t="s">
        <v>1561</v>
      </c>
      <c r="G114" s="248"/>
    </row>
    <row r="115" spans="1:7">
      <c r="A115" s="248">
        <v>113</v>
      </c>
      <c r="B115" s="248" t="s">
        <v>1539</v>
      </c>
      <c r="C115" s="243"/>
      <c r="D115" s="255"/>
      <c r="E115" s="246">
        <v>108000</v>
      </c>
      <c r="F115" s="248" t="s">
        <v>1561</v>
      </c>
      <c r="G115" s="248"/>
    </row>
    <row r="116" spans="1:7">
      <c r="A116" s="248">
        <v>114</v>
      </c>
      <c r="B116" s="248" t="s">
        <v>1540</v>
      </c>
      <c r="C116" s="243"/>
      <c r="D116" s="255"/>
      <c r="E116" s="246">
        <v>30000</v>
      </c>
      <c r="F116" s="248" t="s">
        <v>1561</v>
      </c>
      <c r="G116" s="248"/>
    </row>
    <row r="117" spans="1:7">
      <c r="A117" s="248">
        <v>115</v>
      </c>
      <c r="B117" s="248" t="s">
        <v>1541</v>
      </c>
      <c r="C117" s="243"/>
      <c r="D117" s="255"/>
      <c r="E117" s="246">
        <v>33000</v>
      </c>
      <c r="F117" s="248" t="s">
        <v>1561</v>
      </c>
      <c r="G117" s="248"/>
    </row>
    <row r="118" spans="1:7">
      <c r="A118" s="248">
        <v>116</v>
      </c>
      <c r="B118" s="248" t="s">
        <v>184</v>
      </c>
      <c r="C118" s="243"/>
      <c r="D118" s="255"/>
      <c r="E118" s="246">
        <v>18000</v>
      </c>
      <c r="F118" s="248" t="s">
        <v>1561</v>
      </c>
      <c r="G118" s="248"/>
    </row>
    <row r="119" spans="1:7">
      <c r="A119" s="248">
        <v>117</v>
      </c>
      <c r="B119" s="248" t="s">
        <v>1542</v>
      </c>
      <c r="C119" s="243"/>
      <c r="D119" s="255"/>
      <c r="E119" s="246">
        <v>30000</v>
      </c>
      <c r="F119" s="248" t="s">
        <v>1561</v>
      </c>
      <c r="G119" s="248"/>
    </row>
    <row r="120" spans="1:7">
      <c r="A120" s="248">
        <v>118</v>
      </c>
      <c r="B120" s="248" t="s">
        <v>1543</v>
      </c>
      <c r="C120" s="243"/>
      <c r="D120" s="255"/>
      <c r="E120" s="246">
        <v>22000</v>
      </c>
      <c r="F120" s="248" t="s">
        <v>1561</v>
      </c>
      <c r="G120" s="248"/>
    </row>
    <row r="121" spans="1:7">
      <c r="A121" s="248">
        <v>119</v>
      </c>
      <c r="B121" s="248" t="s">
        <v>1544</v>
      </c>
      <c r="C121" s="243"/>
      <c r="D121" s="255"/>
      <c r="E121" s="246">
        <v>24000</v>
      </c>
      <c r="F121" s="248" t="s">
        <v>1561</v>
      </c>
      <c r="G121" s="248"/>
    </row>
    <row r="122" spans="1:7" ht="28.5">
      <c r="A122" s="248">
        <v>120</v>
      </c>
      <c r="B122" s="248" t="s">
        <v>208</v>
      </c>
      <c r="C122" s="243"/>
      <c r="D122" s="255"/>
      <c r="E122" s="246">
        <v>400000</v>
      </c>
      <c r="F122" s="248" t="s">
        <v>1561</v>
      </c>
      <c r="G122" s="243" t="s">
        <v>3667</v>
      </c>
    </row>
    <row r="123" spans="1:7">
      <c r="A123" s="248">
        <v>121</v>
      </c>
      <c r="B123" s="248" t="s">
        <v>1545</v>
      </c>
      <c r="C123" s="243"/>
      <c r="D123" s="255"/>
      <c r="E123" s="246">
        <v>15000</v>
      </c>
      <c r="F123" s="248" t="s">
        <v>1562</v>
      </c>
      <c r="G123" s="248"/>
    </row>
    <row r="124" spans="1:7">
      <c r="A124" s="248">
        <v>122</v>
      </c>
      <c r="B124" s="248" t="s">
        <v>1546</v>
      </c>
      <c r="C124" s="243"/>
      <c r="D124" s="255"/>
      <c r="E124" s="246">
        <v>50000</v>
      </c>
      <c r="F124" s="248" t="s">
        <v>1562</v>
      </c>
      <c r="G124" s="248"/>
    </row>
    <row r="125" spans="1:7">
      <c r="A125" s="248">
        <v>123</v>
      </c>
      <c r="B125" s="248" t="s">
        <v>1547</v>
      </c>
      <c r="C125" s="243"/>
      <c r="D125" s="255"/>
      <c r="E125" s="246">
        <v>80000</v>
      </c>
      <c r="F125" s="248" t="s">
        <v>1562</v>
      </c>
      <c r="G125" s="248"/>
    </row>
    <row r="126" spans="1:7">
      <c r="A126" s="248">
        <v>124</v>
      </c>
      <c r="B126" s="248" t="s">
        <v>1548</v>
      </c>
      <c r="C126" s="243"/>
      <c r="D126" s="255"/>
      <c r="E126" s="246">
        <v>26000</v>
      </c>
      <c r="F126" s="248" t="s">
        <v>1562</v>
      </c>
      <c r="G126" s="248"/>
    </row>
    <row r="127" spans="1:7">
      <c r="A127" s="248">
        <v>125</v>
      </c>
      <c r="B127" s="248" t="s">
        <v>1549</v>
      </c>
      <c r="C127" s="243"/>
      <c r="D127" s="255"/>
      <c r="E127" s="246">
        <v>18000</v>
      </c>
      <c r="F127" s="248" t="s">
        <v>1562</v>
      </c>
      <c r="G127" s="248"/>
    </row>
    <row r="128" spans="1:7">
      <c r="A128" s="248">
        <v>126</v>
      </c>
      <c r="B128" s="248" t="s">
        <v>1550</v>
      </c>
      <c r="C128" s="243"/>
      <c r="D128" s="255"/>
      <c r="E128" s="246">
        <v>15000</v>
      </c>
      <c r="F128" s="248" t="s">
        <v>1562</v>
      </c>
      <c r="G128" s="248"/>
    </row>
    <row r="129" spans="1:7">
      <c r="A129" s="248">
        <v>127</v>
      </c>
      <c r="B129" s="248" t="s">
        <v>1551</v>
      </c>
      <c r="C129" s="243"/>
      <c r="D129" s="255"/>
      <c r="E129" s="246">
        <v>2000</v>
      </c>
      <c r="F129" s="248" t="s">
        <v>1562</v>
      </c>
      <c r="G129" s="248"/>
    </row>
    <row r="130" spans="1:7">
      <c r="A130" s="248">
        <v>128</v>
      </c>
      <c r="B130" s="248" t="s">
        <v>2987</v>
      </c>
      <c r="C130" s="243"/>
      <c r="D130" s="255"/>
      <c r="E130" s="246">
        <v>56839</v>
      </c>
      <c r="F130" s="248" t="s">
        <v>8634</v>
      </c>
      <c r="G130" s="553" t="s">
        <v>8471</v>
      </c>
    </row>
    <row r="131" spans="1:7">
      <c r="A131" s="248">
        <v>129</v>
      </c>
      <c r="B131" s="248" t="s">
        <v>3275</v>
      </c>
      <c r="C131" s="243"/>
      <c r="D131" s="255"/>
      <c r="E131" s="246">
        <v>56839</v>
      </c>
      <c r="F131" s="248" t="s">
        <v>8700</v>
      </c>
      <c r="G131" s="553"/>
    </row>
    <row r="132" spans="1:7">
      <c r="A132" s="248">
        <v>130</v>
      </c>
      <c r="B132" s="248" t="s">
        <v>3573</v>
      </c>
      <c r="C132" s="243"/>
      <c r="D132" s="255"/>
      <c r="E132" s="246">
        <v>56839</v>
      </c>
      <c r="F132" s="248" t="s">
        <v>8636</v>
      </c>
      <c r="G132" s="553"/>
    </row>
    <row r="133" spans="1:7">
      <c r="A133" s="248">
        <v>131</v>
      </c>
      <c r="B133" s="248" t="s">
        <v>3904</v>
      </c>
      <c r="C133" s="243"/>
      <c r="D133" s="255"/>
      <c r="E133" s="246">
        <v>56839</v>
      </c>
      <c r="F133" s="248" t="s">
        <v>8472</v>
      </c>
      <c r="G133" s="553"/>
    </row>
    <row r="134" spans="1:7" ht="42.75">
      <c r="A134" s="248">
        <v>132</v>
      </c>
      <c r="B134" s="248" t="s">
        <v>3881</v>
      </c>
      <c r="C134" s="243"/>
      <c r="D134" s="255"/>
      <c r="E134" s="246">
        <v>409245</v>
      </c>
      <c r="F134" s="248" t="s">
        <v>8701</v>
      </c>
      <c r="G134" s="255" t="s">
        <v>8474</v>
      </c>
    </row>
    <row r="135" spans="1:7" ht="27" customHeight="1">
      <c r="A135" s="582" t="s">
        <v>1938</v>
      </c>
      <c r="B135" s="582"/>
      <c r="C135" s="582"/>
      <c r="D135" s="582"/>
      <c r="E135" s="238">
        <f>SUM(E3:E134)-E34</f>
        <v>9680601</v>
      </c>
      <c r="F135" s="354"/>
      <c r="G135" s="354"/>
    </row>
    <row r="136" spans="1:7" ht="27" customHeight="1">
      <c r="A136" s="577" t="s">
        <v>2195</v>
      </c>
      <c r="B136" s="577"/>
      <c r="C136" s="577"/>
      <c r="D136" s="577"/>
      <c r="E136" s="238">
        <f>2940000+E134</f>
        <v>3349245</v>
      </c>
      <c r="F136" s="366"/>
      <c r="G136" s="329" t="s">
        <v>3903</v>
      </c>
    </row>
    <row r="137" spans="1:7" ht="42.75">
      <c r="A137" s="577" t="s">
        <v>2196</v>
      </c>
      <c r="B137" s="577"/>
      <c r="C137" s="577"/>
      <c r="D137" s="577"/>
      <c r="E137" s="238">
        <f>E135-E136</f>
        <v>6331356</v>
      </c>
      <c r="F137" s="366"/>
      <c r="G137" s="329" t="s">
        <v>3657</v>
      </c>
    </row>
    <row r="138" spans="1:7" ht="41.25" customHeight="1">
      <c r="A138" s="566" t="s">
        <v>9482</v>
      </c>
      <c r="B138" s="566"/>
      <c r="C138" s="566"/>
      <c r="D138" s="566"/>
      <c r="E138" s="566"/>
      <c r="F138" s="566"/>
      <c r="G138" s="566"/>
    </row>
  </sheetData>
  <mergeCells count="5">
    <mergeCell ref="G130:G133"/>
    <mergeCell ref="A138:G138"/>
    <mergeCell ref="A135:D135"/>
    <mergeCell ref="A136:D136"/>
    <mergeCell ref="A137:D137"/>
  </mergeCells>
  <phoneticPr fontId="2" type="noConversion"/>
  <printOptions horizontalCentered="1"/>
  <pageMargins left="0.70866141732283472" right="0.51181102362204722" top="0.55118110236220474" bottom="0.55118110236220474" header="0.31496062992125984" footer="0.31496062992125984"/>
  <pageSetup paperSize="9" scale="75" fitToHeight="100" orientation="portrait" r:id="rId1"/>
  <headerFooter>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zoomScale="90" zoomScaleNormal="90" workbookViewId="0">
      <selection activeCell="D4" sqref="D4:E8"/>
    </sheetView>
  </sheetViews>
  <sheetFormatPr defaultColWidth="8.875" defaultRowHeight="14.25"/>
  <cols>
    <col min="1" max="1" width="6.25" style="3" customWidth="1"/>
    <col min="2" max="2" width="9.625" style="20" bestFit="1" customWidth="1"/>
    <col min="3" max="3" width="12.5" style="3" customWidth="1"/>
    <col min="4" max="4" width="18.875" style="3" customWidth="1"/>
    <col min="5" max="5" width="15.875" style="3" customWidth="1"/>
    <col min="6" max="6" width="11.625" style="3" customWidth="1"/>
    <col min="7" max="7" width="11.25" style="5" bestFit="1" customWidth="1"/>
    <col min="8" max="8" width="9" style="3" bestFit="1" customWidth="1"/>
    <col min="9" max="9" width="8.875" style="3"/>
    <col min="10" max="10" width="12.5" style="20" customWidth="1"/>
    <col min="11" max="11" width="39.625" style="3" customWidth="1"/>
    <col min="12" max="12" width="14" style="3" customWidth="1"/>
    <col min="13" max="13" width="17.125" style="3" customWidth="1"/>
    <col min="14" max="16384" width="8.875" style="3"/>
  </cols>
  <sheetData>
    <row r="1" spans="1:14" s="2" customFormat="1" ht="19.5">
      <c r="A1" s="1" t="s">
        <v>3970</v>
      </c>
      <c r="B1" s="47"/>
      <c r="G1" s="4"/>
      <c r="J1" s="47"/>
    </row>
    <row r="2" spans="1:14" s="2" customFormat="1" ht="19.5">
      <c r="A2" s="547" t="s">
        <v>0</v>
      </c>
      <c r="B2" s="547" t="s">
        <v>83</v>
      </c>
      <c r="C2" s="547" t="s">
        <v>8681</v>
      </c>
      <c r="D2" s="547" t="s">
        <v>21</v>
      </c>
      <c r="E2" s="547" t="s">
        <v>22</v>
      </c>
      <c r="F2" s="547" t="s">
        <v>2019</v>
      </c>
      <c r="G2" s="548" t="s">
        <v>8702</v>
      </c>
      <c r="H2" s="547" t="s">
        <v>40</v>
      </c>
      <c r="I2" s="547" t="s">
        <v>41</v>
      </c>
      <c r="J2" s="547" t="s">
        <v>2020</v>
      </c>
      <c r="K2" s="547"/>
      <c r="L2" s="547"/>
      <c r="M2" s="547" t="s">
        <v>2026</v>
      </c>
    </row>
    <row r="3" spans="1:14">
      <c r="A3" s="547"/>
      <c r="B3" s="547"/>
      <c r="C3" s="547"/>
      <c r="D3" s="547"/>
      <c r="E3" s="547"/>
      <c r="F3" s="547"/>
      <c r="G3" s="548"/>
      <c r="H3" s="547"/>
      <c r="I3" s="547"/>
      <c r="J3" s="244" t="s">
        <v>25</v>
      </c>
      <c r="K3" s="547" t="s">
        <v>35</v>
      </c>
      <c r="L3" s="547"/>
      <c r="M3" s="547"/>
    </row>
    <row r="4" spans="1:14" s="19" customFormat="1" ht="85.5">
      <c r="A4" s="248">
        <v>1</v>
      </c>
      <c r="B4" s="248" t="s">
        <v>278</v>
      </c>
      <c r="C4" s="254">
        <v>820000</v>
      </c>
      <c r="D4" s="255"/>
      <c r="E4" s="370"/>
      <c r="F4" s="248" t="s">
        <v>1979</v>
      </c>
      <c r="G4" s="246">
        <v>1000000</v>
      </c>
      <c r="H4" s="194">
        <f>20000/1000000</f>
        <v>0.02</v>
      </c>
      <c r="I4" s="197" t="s">
        <v>105</v>
      </c>
      <c r="J4" s="248" t="s">
        <v>3067</v>
      </c>
      <c r="K4" s="243" t="s">
        <v>1713</v>
      </c>
      <c r="L4" s="243" t="s">
        <v>2028</v>
      </c>
      <c r="M4" s="553" t="s">
        <v>3971</v>
      </c>
    </row>
    <row r="5" spans="1:14" s="19" customFormat="1" ht="213.75">
      <c r="A5" s="248">
        <v>2</v>
      </c>
      <c r="B5" s="248" t="s">
        <v>292</v>
      </c>
      <c r="C5" s="254">
        <v>50000</v>
      </c>
      <c r="D5" s="255"/>
      <c r="E5" s="370"/>
      <c r="F5" s="248" t="s">
        <v>1980</v>
      </c>
      <c r="G5" s="549">
        <v>350000</v>
      </c>
      <c r="H5" s="607">
        <f>18000/350000</f>
        <v>5.1428571428571428E-2</v>
      </c>
      <c r="I5" s="608" t="s">
        <v>1877</v>
      </c>
      <c r="J5" s="556" t="s">
        <v>630</v>
      </c>
      <c r="K5" s="243" t="s">
        <v>8952</v>
      </c>
      <c r="L5" s="248" t="s">
        <v>2029</v>
      </c>
      <c r="M5" s="553"/>
    </row>
    <row r="6" spans="1:14" s="19" customFormat="1" ht="128.25">
      <c r="A6" s="248">
        <v>3</v>
      </c>
      <c r="B6" s="248" t="s">
        <v>433</v>
      </c>
      <c r="C6" s="254">
        <v>282000</v>
      </c>
      <c r="D6" s="255"/>
      <c r="E6" s="255"/>
      <c r="F6" s="248" t="s">
        <v>1981</v>
      </c>
      <c r="G6" s="549"/>
      <c r="H6" s="607"/>
      <c r="I6" s="608"/>
      <c r="J6" s="556"/>
      <c r="K6" s="243" t="s">
        <v>9486</v>
      </c>
      <c r="L6" s="248" t="s">
        <v>2030</v>
      </c>
      <c r="M6" s="553"/>
    </row>
    <row r="7" spans="1:14" s="19" customFormat="1" ht="87.75" customHeight="1">
      <c r="A7" s="248">
        <v>4</v>
      </c>
      <c r="B7" s="248" t="s">
        <v>48</v>
      </c>
      <c r="C7" s="254">
        <v>265000</v>
      </c>
      <c r="D7" s="255"/>
      <c r="E7" s="255"/>
      <c r="F7" s="248" t="s">
        <v>1982</v>
      </c>
      <c r="G7" s="372">
        <v>300000</v>
      </c>
      <c r="H7" s="248" t="s">
        <v>2222</v>
      </c>
      <c r="I7" s="248"/>
      <c r="J7" s="248"/>
      <c r="K7" s="553" t="s">
        <v>9485</v>
      </c>
      <c r="L7" s="556" t="s">
        <v>2031</v>
      </c>
      <c r="M7" s="553"/>
    </row>
    <row r="8" spans="1:14" s="19" customFormat="1" ht="87.75" customHeight="1">
      <c r="A8" s="248">
        <v>5</v>
      </c>
      <c r="B8" s="248" t="s">
        <v>52</v>
      </c>
      <c r="C8" s="254">
        <v>250000</v>
      </c>
      <c r="D8" s="255"/>
      <c r="E8" s="255"/>
      <c r="F8" s="248" t="s">
        <v>1983</v>
      </c>
      <c r="G8" s="372">
        <v>300000</v>
      </c>
      <c r="H8" s="248" t="s">
        <v>2222</v>
      </c>
      <c r="I8" s="248"/>
      <c r="J8" s="248"/>
      <c r="K8" s="553"/>
      <c r="L8" s="556"/>
      <c r="M8" s="553"/>
    </row>
    <row r="9" spans="1:14" ht="27" customHeight="1">
      <c r="A9" s="554" t="s">
        <v>1938</v>
      </c>
      <c r="B9" s="554"/>
      <c r="C9" s="309">
        <f>SUM(C4:C8)</f>
        <v>1667000</v>
      </c>
      <c r="D9" s="308"/>
      <c r="E9" s="308"/>
      <c r="F9" s="308"/>
      <c r="G9" s="466"/>
      <c r="H9" s="308"/>
      <c r="I9" s="308"/>
      <c r="J9" s="320"/>
      <c r="K9" s="308"/>
      <c r="L9" s="308"/>
      <c r="M9" s="308"/>
    </row>
    <row r="10" spans="1:14" ht="77.25" customHeight="1">
      <c r="A10" s="573" t="s">
        <v>9481</v>
      </c>
      <c r="B10" s="573"/>
      <c r="C10" s="573"/>
      <c r="D10" s="573"/>
      <c r="E10" s="573"/>
      <c r="F10" s="573"/>
      <c r="G10" s="573"/>
      <c r="H10" s="573"/>
      <c r="I10" s="573"/>
      <c r="J10" s="573"/>
      <c r="K10" s="573"/>
      <c r="L10" s="573"/>
      <c r="M10" s="573"/>
      <c r="N10" s="134"/>
    </row>
    <row r="11" spans="1:14">
      <c r="A11" s="33"/>
      <c r="B11" s="606"/>
      <c r="C11" s="606"/>
      <c r="D11" s="606"/>
      <c r="E11" s="606"/>
      <c r="F11" s="606"/>
      <c r="G11" s="606"/>
      <c r="H11" s="606"/>
      <c r="I11" s="606"/>
      <c r="J11" s="606"/>
      <c r="K11" s="606"/>
      <c r="L11" s="606"/>
      <c r="M11" s="606"/>
    </row>
  </sheetData>
  <mergeCells count="22">
    <mergeCell ref="B11:M11"/>
    <mergeCell ref="A2:A3"/>
    <mergeCell ref="B2:B3"/>
    <mergeCell ref="C2:C3"/>
    <mergeCell ref="D2:D3"/>
    <mergeCell ref="E2:E3"/>
    <mergeCell ref="M2:M3"/>
    <mergeCell ref="K3:L3"/>
    <mergeCell ref="F2:F3"/>
    <mergeCell ref="G2:G3"/>
    <mergeCell ref="H2:H3"/>
    <mergeCell ref="I2:I3"/>
    <mergeCell ref="J2:L2"/>
    <mergeCell ref="M4:M8"/>
    <mergeCell ref="L7:L8"/>
    <mergeCell ref="A10:M10"/>
    <mergeCell ref="A9:B9"/>
    <mergeCell ref="K7:K8"/>
    <mergeCell ref="G5:G6"/>
    <mergeCell ref="H5:H6"/>
    <mergeCell ref="I5:I6"/>
    <mergeCell ref="J5:J6"/>
  </mergeCells>
  <phoneticPr fontId="2" type="noConversion"/>
  <pageMargins left="0.62" right="0.6" top="0.55118110236220474" bottom="0.55118110236220474" header="0.31496062992125984" footer="0.31496062992125984"/>
  <pageSetup paperSize="9" scale="70" orientation="landscape" r:id="rId1"/>
  <headerFooter>
    <oddFooter>&amp;C&amp;P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zoomScale="90" zoomScaleNormal="90" workbookViewId="0">
      <selection activeCell="C3" sqref="C3:D22"/>
    </sheetView>
  </sheetViews>
  <sheetFormatPr defaultColWidth="8.875" defaultRowHeight="14.25"/>
  <cols>
    <col min="1" max="1" width="6.125" style="3" customWidth="1"/>
    <col min="2" max="2" width="11.875" style="3" customWidth="1"/>
    <col min="3" max="3" width="16.625" style="3" customWidth="1"/>
    <col min="4" max="4" width="16.625" style="11" customWidth="1"/>
    <col min="5" max="5" width="11.375" style="3" customWidth="1"/>
    <col min="6" max="6" width="14" style="3" customWidth="1"/>
    <col min="7" max="7" width="24.375" style="3" customWidth="1"/>
    <col min="8" max="16384" width="8.875" style="3"/>
  </cols>
  <sheetData>
    <row r="1" spans="1:7" s="2" customFormat="1" ht="19.5">
      <c r="A1" s="1" t="s">
        <v>3972</v>
      </c>
      <c r="D1" s="41"/>
    </row>
    <row r="2" spans="1:7">
      <c r="A2" s="244" t="s">
        <v>0</v>
      </c>
      <c r="B2" s="244" t="s">
        <v>1</v>
      </c>
      <c r="C2" s="244" t="s">
        <v>21</v>
      </c>
      <c r="D2" s="244" t="s">
        <v>22</v>
      </c>
      <c r="E2" s="244" t="s">
        <v>84</v>
      </c>
      <c r="F2" s="244" t="s">
        <v>2</v>
      </c>
      <c r="G2" s="244" t="s">
        <v>1984</v>
      </c>
    </row>
    <row r="3" spans="1:7">
      <c r="A3" s="248">
        <v>1</v>
      </c>
      <c r="B3" s="248" t="s">
        <v>284</v>
      </c>
      <c r="C3" s="370"/>
      <c r="D3" s="30"/>
      <c r="E3" s="254">
        <v>30000</v>
      </c>
      <c r="F3" s="248" t="s">
        <v>631</v>
      </c>
      <c r="G3" s="553" t="s">
        <v>3973</v>
      </c>
    </row>
    <row r="4" spans="1:7">
      <c r="A4" s="248">
        <v>2</v>
      </c>
      <c r="B4" s="248" t="s">
        <v>425</v>
      </c>
      <c r="C4" s="370"/>
      <c r="D4" s="30"/>
      <c r="E4" s="254">
        <v>30000</v>
      </c>
      <c r="F4" s="248" t="s">
        <v>632</v>
      </c>
      <c r="G4" s="553"/>
    </row>
    <row r="5" spans="1:7">
      <c r="A5" s="248">
        <v>3</v>
      </c>
      <c r="B5" s="248" t="s">
        <v>89</v>
      </c>
      <c r="C5" s="370"/>
      <c r="D5" s="30"/>
      <c r="E5" s="254">
        <v>20000</v>
      </c>
      <c r="F5" s="248" t="s">
        <v>633</v>
      </c>
      <c r="G5" s="553"/>
    </row>
    <row r="6" spans="1:7">
      <c r="A6" s="248">
        <v>4</v>
      </c>
      <c r="B6" s="248" t="s">
        <v>627</v>
      </c>
      <c r="C6" s="370"/>
      <c r="D6" s="30"/>
      <c r="E6" s="254">
        <v>18000</v>
      </c>
      <c r="F6" s="248" t="s">
        <v>633</v>
      </c>
      <c r="G6" s="553"/>
    </row>
    <row r="7" spans="1:7">
      <c r="A7" s="248">
        <v>5</v>
      </c>
      <c r="B7" s="248" t="s">
        <v>451</v>
      </c>
      <c r="C7" s="370"/>
      <c r="D7" s="30"/>
      <c r="E7" s="254">
        <v>20000</v>
      </c>
      <c r="F7" s="248" t="s">
        <v>634</v>
      </c>
      <c r="G7" s="553"/>
    </row>
    <row r="8" spans="1:7">
      <c r="A8" s="248">
        <v>6</v>
      </c>
      <c r="B8" s="248" t="s">
        <v>476</v>
      </c>
      <c r="C8" s="370"/>
      <c r="D8" s="30"/>
      <c r="E8" s="254">
        <v>20000</v>
      </c>
      <c r="F8" s="248" t="s">
        <v>635</v>
      </c>
      <c r="G8" s="553"/>
    </row>
    <row r="9" spans="1:7">
      <c r="A9" s="248">
        <v>7</v>
      </c>
      <c r="B9" s="248" t="s">
        <v>47</v>
      </c>
      <c r="C9" s="370"/>
      <c r="D9" s="30"/>
      <c r="E9" s="254">
        <v>7000</v>
      </c>
      <c r="F9" s="248" t="s">
        <v>636</v>
      </c>
      <c r="G9" s="553"/>
    </row>
    <row r="10" spans="1:7">
      <c r="A10" s="248">
        <v>8</v>
      </c>
      <c r="B10" s="248" t="s">
        <v>179</v>
      </c>
      <c r="C10" s="370"/>
      <c r="D10" s="30"/>
      <c r="E10" s="254">
        <v>7000</v>
      </c>
      <c r="F10" s="248" t="s">
        <v>637</v>
      </c>
      <c r="G10" s="553"/>
    </row>
    <row r="11" spans="1:7">
      <c r="A11" s="248">
        <v>9</v>
      </c>
      <c r="B11" s="248" t="s">
        <v>180</v>
      </c>
      <c r="C11" s="370"/>
      <c r="D11" s="30"/>
      <c r="E11" s="254">
        <v>7000</v>
      </c>
      <c r="F11" s="248" t="s">
        <v>638</v>
      </c>
      <c r="G11" s="553"/>
    </row>
    <row r="12" spans="1:7">
      <c r="A12" s="248">
        <v>10</v>
      </c>
      <c r="B12" s="248" t="s">
        <v>628</v>
      </c>
      <c r="C12" s="370"/>
      <c r="D12" s="30"/>
      <c r="E12" s="254">
        <v>41000</v>
      </c>
      <c r="F12" s="248" t="s">
        <v>639</v>
      </c>
      <c r="G12" s="553"/>
    </row>
    <row r="13" spans="1:7">
      <c r="A13" s="248">
        <v>11</v>
      </c>
      <c r="B13" s="248" t="s">
        <v>135</v>
      </c>
      <c r="C13" s="370"/>
      <c r="D13" s="30"/>
      <c r="E13" s="254">
        <v>40000</v>
      </c>
      <c r="F13" s="248" t="s">
        <v>640</v>
      </c>
      <c r="G13" s="553"/>
    </row>
    <row r="14" spans="1:7">
      <c r="A14" s="248">
        <v>12</v>
      </c>
      <c r="B14" s="248" t="s">
        <v>72</v>
      </c>
      <c r="C14" s="370"/>
      <c r="D14" s="30"/>
      <c r="E14" s="254">
        <v>40000</v>
      </c>
      <c r="F14" s="248" t="s">
        <v>641</v>
      </c>
      <c r="G14" s="553"/>
    </row>
    <row r="15" spans="1:7">
      <c r="A15" s="248">
        <v>13</v>
      </c>
      <c r="B15" s="248" t="s">
        <v>341</v>
      </c>
      <c r="C15" s="370"/>
      <c r="D15" s="30"/>
      <c r="E15" s="254">
        <v>40000</v>
      </c>
      <c r="F15" s="248" t="s">
        <v>642</v>
      </c>
      <c r="G15" s="553"/>
    </row>
    <row r="16" spans="1:7">
      <c r="A16" s="248">
        <v>14</v>
      </c>
      <c r="B16" s="248" t="s">
        <v>148</v>
      </c>
      <c r="C16" s="370"/>
      <c r="D16" s="30"/>
      <c r="E16" s="254">
        <v>2000</v>
      </c>
      <c r="F16" s="248" t="s">
        <v>643</v>
      </c>
      <c r="G16" s="553"/>
    </row>
    <row r="17" spans="1:7">
      <c r="A17" s="248">
        <v>15</v>
      </c>
      <c r="B17" s="248" t="s">
        <v>629</v>
      </c>
      <c r="C17" s="370"/>
      <c r="D17" s="30"/>
      <c r="E17" s="254">
        <v>2000</v>
      </c>
      <c r="F17" s="248" t="s">
        <v>644</v>
      </c>
      <c r="G17" s="553"/>
    </row>
    <row r="18" spans="1:7" ht="28.5">
      <c r="A18" s="248">
        <v>16</v>
      </c>
      <c r="B18" s="248" t="s">
        <v>1574</v>
      </c>
      <c r="C18" s="370"/>
      <c r="D18" s="30"/>
      <c r="E18" s="254">
        <v>1000</v>
      </c>
      <c r="F18" s="248" t="s">
        <v>1577</v>
      </c>
      <c r="G18" s="243" t="s">
        <v>3694</v>
      </c>
    </row>
    <row r="19" spans="1:7" ht="28.5">
      <c r="A19" s="248">
        <v>17</v>
      </c>
      <c r="B19" s="248" t="s">
        <v>1575</v>
      </c>
      <c r="C19" s="370"/>
      <c r="D19" s="30"/>
      <c r="E19" s="254">
        <v>1000</v>
      </c>
      <c r="F19" s="248" t="s">
        <v>1577</v>
      </c>
      <c r="G19" s="243" t="s">
        <v>3694</v>
      </c>
    </row>
    <row r="20" spans="1:7" ht="28.5">
      <c r="A20" s="248">
        <v>18</v>
      </c>
      <c r="B20" s="248" t="s">
        <v>1576</v>
      </c>
      <c r="C20" s="370"/>
      <c r="D20" s="30"/>
      <c r="E20" s="254">
        <v>2000</v>
      </c>
      <c r="F20" s="248" t="s">
        <v>1578</v>
      </c>
      <c r="G20" s="243" t="s">
        <v>3694</v>
      </c>
    </row>
    <row r="21" spans="1:7">
      <c r="A21" s="248">
        <v>19</v>
      </c>
      <c r="B21" s="248" t="s">
        <v>2987</v>
      </c>
      <c r="C21" s="370"/>
      <c r="D21" s="30"/>
      <c r="E21" s="254">
        <v>4152</v>
      </c>
      <c r="F21" s="248" t="s">
        <v>8703</v>
      </c>
      <c r="G21" s="553" t="s">
        <v>8471</v>
      </c>
    </row>
    <row r="22" spans="1:7">
      <c r="A22" s="248">
        <v>20</v>
      </c>
      <c r="B22" s="248" t="s">
        <v>3274</v>
      </c>
      <c r="C22" s="370"/>
      <c r="D22" s="30"/>
      <c r="E22" s="254">
        <v>4152</v>
      </c>
      <c r="F22" s="248" t="s">
        <v>8697</v>
      </c>
      <c r="G22" s="553"/>
    </row>
    <row r="23" spans="1:7" ht="27" customHeight="1">
      <c r="A23" s="582" t="s">
        <v>1938</v>
      </c>
      <c r="B23" s="582"/>
      <c r="C23" s="582"/>
      <c r="D23" s="582"/>
      <c r="E23" s="463">
        <f>SUM(E3:E22)</f>
        <v>336304</v>
      </c>
      <c r="F23" s="464"/>
      <c r="G23" s="464"/>
    </row>
    <row r="24" spans="1:7" ht="55.5" customHeight="1">
      <c r="A24" s="577" t="s">
        <v>2195</v>
      </c>
      <c r="B24" s="577"/>
      <c r="C24" s="577"/>
      <c r="D24" s="577"/>
      <c r="E24" s="351">
        <v>0</v>
      </c>
      <c r="F24" s="303"/>
      <c r="G24" s="566" t="s">
        <v>3695</v>
      </c>
    </row>
    <row r="25" spans="1:7" ht="55.5" customHeight="1">
      <c r="A25" s="577" t="s">
        <v>2196</v>
      </c>
      <c r="B25" s="577"/>
      <c r="C25" s="577"/>
      <c r="D25" s="577"/>
      <c r="E25" s="351">
        <f>E23-E24</f>
        <v>336304</v>
      </c>
      <c r="F25" s="303"/>
      <c r="G25" s="566"/>
    </row>
  </sheetData>
  <mergeCells count="6">
    <mergeCell ref="G3:G17"/>
    <mergeCell ref="G24:G25"/>
    <mergeCell ref="G21:G22"/>
    <mergeCell ref="A23:D23"/>
    <mergeCell ref="A24:D24"/>
    <mergeCell ref="A25:D25"/>
  </mergeCells>
  <phoneticPr fontId="2" type="noConversion"/>
  <printOptions horizontalCentered="1"/>
  <pageMargins left="0.70866141732283472" right="0.51181102362204722" top="0.35433070866141736" bottom="0.35433070866141736" header="0.31496062992125984" footer="0.31496062992125984"/>
  <pageSetup paperSize="9" scale="79" orientation="portrait" r:id="rId1"/>
  <headerFooter>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
  <sheetViews>
    <sheetView zoomScale="90" zoomScaleNormal="90" workbookViewId="0">
      <selection activeCell="D4" sqref="D4:E10"/>
    </sheetView>
  </sheetViews>
  <sheetFormatPr defaultColWidth="9" defaultRowHeight="14.25"/>
  <cols>
    <col min="1" max="1" width="5" style="3" customWidth="1"/>
    <col min="2" max="2" width="12" style="3" customWidth="1"/>
    <col min="3" max="3" width="11.5" style="3" customWidth="1"/>
    <col min="4" max="4" width="16.625" style="3" customWidth="1"/>
    <col min="5" max="5" width="17" style="3" customWidth="1"/>
    <col min="6" max="6" width="9.75" style="3" customWidth="1"/>
    <col min="7" max="7" width="11.5" style="5" customWidth="1"/>
    <col min="8" max="8" width="9.625" style="3" customWidth="1"/>
    <col min="9" max="9" width="10.5" style="3" customWidth="1"/>
    <col min="10" max="10" width="18.125" style="3" customWidth="1"/>
    <col min="11" max="11" width="22.375" style="3" customWidth="1"/>
    <col min="12" max="12" width="12.5" style="3" customWidth="1"/>
    <col min="13" max="13" width="9.75" style="3" customWidth="1"/>
    <col min="14" max="16384" width="9" style="3"/>
  </cols>
  <sheetData>
    <row r="1" spans="1:13" s="2" customFormat="1" ht="19.5">
      <c r="A1" s="1" t="s">
        <v>3974</v>
      </c>
      <c r="G1" s="4"/>
    </row>
    <row r="2" spans="1:13">
      <c r="A2" s="547" t="s">
        <v>2203</v>
      </c>
      <c r="B2" s="547" t="s">
        <v>83</v>
      </c>
      <c r="C2" s="547" t="s">
        <v>8224</v>
      </c>
      <c r="D2" s="547" t="s">
        <v>21</v>
      </c>
      <c r="E2" s="547" t="s">
        <v>22</v>
      </c>
      <c r="F2" s="547" t="s">
        <v>2019</v>
      </c>
      <c r="G2" s="548" t="s">
        <v>8702</v>
      </c>
      <c r="H2" s="547" t="s">
        <v>40</v>
      </c>
      <c r="I2" s="547" t="s">
        <v>41</v>
      </c>
      <c r="J2" s="547" t="s">
        <v>2020</v>
      </c>
      <c r="K2" s="547"/>
      <c r="L2" s="547"/>
      <c r="M2" s="547" t="s">
        <v>8683</v>
      </c>
    </row>
    <row r="3" spans="1:13">
      <c r="A3" s="547"/>
      <c r="B3" s="547"/>
      <c r="C3" s="547"/>
      <c r="D3" s="547"/>
      <c r="E3" s="547"/>
      <c r="F3" s="547"/>
      <c r="G3" s="548"/>
      <c r="H3" s="547"/>
      <c r="I3" s="547"/>
      <c r="J3" s="244" t="s">
        <v>3625</v>
      </c>
      <c r="K3" s="547" t="s">
        <v>35</v>
      </c>
      <c r="L3" s="547"/>
      <c r="M3" s="547"/>
    </row>
    <row r="4" spans="1:13" ht="57">
      <c r="A4" s="248">
        <v>1</v>
      </c>
      <c r="B4" s="248" t="s">
        <v>285</v>
      </c>
      <c r="C4" s="254">
        <v>980000</v>
      </c>
      <c r="D4" s="255"/>
      <c r="E4" s="255"/>
      <c r="F4" s="248" t="s">
        <v>1012</v>
      </c>
      <c r="G4" s="246">
        <v>1000000</v>
      </c>
      <c r="H4" s="253">
        <f>20000/1000000</f>
        <v>0.02</v>
      </c>
      <c r="I4" s="252" t="s">
        <v>978</v>
      </c>
      <c r="J4" s="248" t="s">
        <v>2180</v>
      </c>
      <c r="K4" s="553" t="s">
        <v>8951</v>
      </c>
      <c r="L4" s="553" t="s">
        <v>8705</v>
      </c>
      <c r="M4" s="361"/>
    </row>
    <row r="5" spans="1:13" ht="57">
      <c r="A5" s="248">
        <v>2</v>
      </c>
      <c r="B5" s="248" t="s">
        <v>413</v>
      </c>
      <c r="C5" s="254">
        <v>736000</v>
      </c>
      <c r="D5" s="255"/>
      <c r="E5" s="255"/>
      <c r="F5" s="248" t="s">
        <v>1013</v>
      </c>
      <c r="G5" s="246">
        <v>800000</v>
      </c>
      <c r="H5" s="253">
        <f>16000/800000</f>
        <v>0.02</v>
      </c>
      <c r="I5" s="252" t="s">
        <v>1021</v>
      </c>
      <c r="J5" s="248" t="s">
        <v>2181</v>
      </c>
      <c r="K5" s="553"/>
      <c r="L5" s="553"/>
      <c r="M5" s="361"/>
    </row>
    <row r="6" spans="1:13" ht="57">
      <c r="A6" s="248">
        <v>3</v>
      </c>
      <c r="B6" s="248" t="s">
        <v>725</v>
      </c>
      <c r="C6" s="254">
        <v>480000</v>
      </c>
      <c r="D6" s="255"/>
      <c r="E6" s="255"/>
      <c r="F6" s="248" t="s">
        <v>1014</v>
      </c>
      <c r="G6" s="246">
        <v>500000</v>
      </c>
      <c r="H6" s="253">
        <f>20000/500000</f>
        <v>0.04</v>
      </c>
      <c r="I6" s="252" t="s">
        <v>1022</v>
      </c>
      <c r="J6" s="248" t="s">
        <v>2182</v>
      </c>
      <c r="K6" s="553"/>
      <c r="L6" s="553"/>
      <c r="M6" s="361"/>
    </row>
    <row r="7" spans="1:13" ht="57">
      <c r="A7" s="248">
        <v>4</v>
      </c>
      <c r="B7" s="248" t="s">
        <v>299</v>
      </c>
      <c r="C7" s="254">
        <v>440000</v>
      </c>
      <c r="D7" s="255"/>
      <c r="E7" s="255"/>
      <c r="F7" s="248" t="s">
        <v>1015</v>
      </c>
      <c r="G7" s="246">
        <v>500000</v>
      </c>
      <c r="H7" s="253">
        <f>10000/500000</f>
        <v>0.02</v>
      </c>
      <c r="I7" s="252" t="s">
        <v>1023</v>
      </c>
      <c r="J7" s="248" t="s">
        <v>2183</v>
      </c>
      <c r="K7" s="553"/>
      <c r="L7" s="553"/>
      <c r="M7" s="361"/>
    </row>
    <row r="8" spans="1:13" ht="57">
      <c r="A8" s="248">
        <v>5</v>
      </c>
      <c r="B8" s="248" t="s">
        <v>299</v>
      </c>
      <c r="C8" s="254">
        <v>1000000</v>
      </c>
      <c r="D8" s="255"/>
      <c r="E8" s="255"/>
      <c r="F8" s="248" t="s">
        <v>1016</v>
      </c>
      <c r="G8" s="246">
        <v>1000000</v>
      </c>
      <c r="H8" s="253">
        <f>20000/1000000</f>
        <v>0.02</v>
      </c>
      <c r="I8" s="252" t="s">
        <v>2184</v>
      </c>
      <c r="J8" s="248" t="s">
        <v>8704</v>
      </c>
      <c r="K8" s="553"/>
      <c r="L8" s="553"/>
      <c r="M8" s="361"/>
    </row>
    <row r="9" spans="1:13" ht="28.5">
      <c r="A9" s="248">
        <v>6</v>
      </c>
      <c r="B9" s="248" t="s">
        <v>1019</v>
      </c>
      <c r="C9" s="254">
        <v>182000</v>
      </c>
      <c r="D9" s="255"/>
      <c r="E9" s="255"/>
      <c r="F9" s="248" t="s">
        <v>1017</v>
      </c>
      <c r="G9" s="246">
        <v>200000</v>
      </c>
      <c r="H9" s="153">
        <v>0.02</v>
      </c>
      <c r="I9" s="248"/>
      <c r="J9" s="248" t="s">
        <v>1020</v>
      </c>
      <c r="K9" s="553"/>
      <c r="L9" s="553"/>
      <c r="M9" s="361"/>
    </row>
    <row r="10" spans="1:13">
      <c r="A10" s="248">
        <v>7</v>
      </c>
      <c r="B10" s="248" t="s">
        <v>9</v>
      </c>
      <c r="C10" s="254">
        <v>490000</v>
      </c>
      <c r="D10" s="255"/>
      <c r="E10" s="255"/>
      <c r="F10" s="248" t="s">
        <v>1018</v>
      </c>
      <c r="G10" s="246"/>
      <c r="H10" s="153">
        <v>0.02</v>
      </c>
      <c r="I10" s="248"/>
      <c r="J10" s="248"/>
      <c r="K10" s="553"/>
      <c r="L10" s="553"/>
      <c r="M10" s="361"/>
    </row>
    <row r="11" spans="1:13" ht="27" customHeight="1">
      <c r="A11" s="554" t="s">
        <v>1938</v>
      </c>
      <c r="B11" s="554"/>
      <c r="C11" s="309">
        <f>SUM(C4:C10)</f>
        <v>4308000</v>
      </c>
      <c r="D11" s="308"/>
      <c r="E11" s="308"/>
      <c r="F11" s="308"/>
      <c r="G11" s="308"/>
      <c r="H11" s="308"/>
      <c r="I11" s="308"/>
      <c r="J11" s="308"/>
      <c r="K11" s="55"/>
      <c r="L11" s="55"/>
      <c r="M11" s="309"/>
    </row>
    <row r="12" spans="1:13" ht="42" customHeight="1">
      <c r="A12" s="573" t="s">
        <v>9480</v>
      </c>
      <c r="B12" s="573"/>
      <c r="C12" s="573"/>
      <c r="D12" s="573"/>
      <c r="E12" s="573"/>
      <c r="F12" s="573"/>
      <c r="G12" s="573"/>
      <c r="H12" s="573"/>
      <c r="I12" s="573"/>
      <c r="J12" s="573"/>
      <c r="K12" s="573"/>
      <c r="L12" s="573"/>
      <c r="M12" s="573"/>
    </row>
  </sheetData>
  <mergeCells count="16">
    <mergeCell ref="A12:M12"/>
    <mergeCell ref="A11:B11"/>
    <mergeCell ref="K4:K10"/>
    <mergeCell ref="L4:L10"/>
    <mergeCell ref="M2:M3"/>
    <mergeCell ref="F2:F3"/>
    <mergeCell ref="G2:G3"/>
    <mergeCell ref="H2:H3"/>
    <mergeCell ref="I2:I3"/>
    <mergeCell ref="J2:L2"/>
    <mergeCell ref="K3:L3"/>
    <mergeCell ref="A2:A3"/>
    <mergeCell ref="B2:B3"/>
    <mergeCell ref="C2:C3"/>
    <mergeCell ref="D2:D3"/>
    <mergeCell ref="E2:E3"/>
  </mergeCells>
  <phoneticPr fontId="2" type="noConversion"/>
  <printOptions horizontalCentered="1"/>
  <pageMargins left="0.70866141732283472" right="0.70866141732283472" top="0.74803149606299213" bottom="0.55118110236220474" header="0.31496062992125984" footer="0.31496062992125984"/>
  <pageSetup paperSize="9" scale="78" fitToHeight="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6"/>
  <sheetViews>
    <sheetView zoomScale="90" zoomScaleNormal="90" workbookViewId="0">
      <selection activeCell="C3" sqref="C3:D53"/>
    </sheetView>
  </sheetViews>
  <sheetFormatPr defaultColWidth="8.875" defaultRowHeight="14.25"/>
  <cols>
    <col min="1" max="1" width="5.5" style="3" customWidth="1"/>
    <col min="2" max="2" width="12.875" style="3" customWidth="1"/>
    <col min="3" max="4" width="19.125" style="3" customWidth="1"/>
    <col min="5" max="5" width="13.125" style="3" customWidth="1"/>
    <col min="6" max="6" width="13.5" style="3" customWidth="1"/>
    <col min="7" max="7" width="22.875" style="3" customWidth="1"/>
    <col min="8" max="16384" width="8.875" style="3"/>
  </cols>
  <sheetData>
    <row r="1" spans="1:7" s="2" customFormat="1" ht="20.25" thickBot="1">
      <c r="A1" s="1" t="s">
        <v>3988</v>
      </c>
    </row>
    <row r="2" spans="1:7">
      <c r="A2" s="251" t="s">
        <v>0</v>
      </c>
      <c r="B2" s="263" t="s">
        <v>83</v>
      </c>
      <c r="C2" s="251" t="s">
        <v>21</v>
      </c>
      <c r="D2" s="251" t="s">
        <v>22</v>
      </c>
      <c r="E2" s="263" t="s">
        <v>84</v>
      </c>
      <c r="F2" s="263" t="s">
        <v>2</v>
      </c>
      <c r="G2" s="263" t="s">
        <v>2185</v>
      </c>
    </row>
    <row r="3" spans="1:7">
      <c r="A3" s="248">
        <v>1</v>
      </c>
      <c r="B3" s="248" t="s">
        <v>425</v>
      </c>
      <c r="C3" s="243"/>
      <c r="D3" s="243"/>
      <c r="E3" s="254">
        <v>20000</v>
      </c>
      <c r="F3" s="248" t="s">
        <v>1024</v>
      </c>
      <c r="G3" s="248"/>
    </row>
    <row r="4" spans="1:7">
      <c r="A4" s="248">
        <v>2</v>
      </c>
      <c r="B4" s="248" t="s">
        <v>434</v>
      </c>
      <c r="C4" s="243"/>
      <c r="D4" s="243"/>
      <c r="E4" s="254">
        <v>20000</v>
      </c>
      <c r="F4" s="248" t="s">
        <v>1024</v>
      </c>
      <c r="G4" s="248"/>
    </row>
    <row r="5" spans="1:7">
      <c r="A5" s="248">
        <v>3</v>
      </c>
      <c r="B5" s="248" t="s">
        <v>299</v>
      </c>
      <c r="C5" s="243"/>
      <c r="D5" s="243"/>
      <c r="E5" s="254">
        <v>16000</v>
      </c>
      <c r="F5" s="248" t="s">
        <v>1024</v>
      </c>
      <c r="G5" s="248"/>
    </row>
    <row r="6" spans="1:7">
      <c r="A6" s="248">
        <v>4</v>
      </c>
      <c r="B6" s="248" t="s">
        <v>301</v>
      </c>
      <c r="C6" s="243"/>
      <c r="D6" s="243"/>
      <c r="E6" s="254">
        <v>36000</v>
      </c>
      <c r="F6" s="248" t="s">
        <v>1024</v>
      </c>
      <c r="G6" s="248"/>
    </row>
    <row r="7" spans="1:7">
      <c r="A7" s="248">
        <v>5</v>
      </c>
      <c r="B7" s="248" t="s">
        <v>444</v>
      </c>
      <c r="C7" s="243"/>
      <c r="D7" s="243"/>
      <c r="E7" s="254">
        <v>20000</v>
      </c>
      <c r="F7" s="248" t="s">
        <v>1024</v>
      </c>
      <c r="G7" s="248"/>
    </row>
    <row r="8" spans="1:7">
      <c r="A8" s="248">
        <v>6</v>
      </c>
      <c r="B8" s="248" t="s">
        <v>448</v>
      </c>
      <c r="C8" s="243"/>
      <c r="D8" s="243"/>
      <c r="E8" s="254">
        <v>60000</v>
      </c>
      <c r="F8" s="248" t="s">
        <v>1024</v>
      </c>
      <c r="G8" s="248"/>
    </row>
    <row r="9" spans="1:7">
      <c r="A9" s="248">
        <v>7</v>
      </c>
      <c r="B9" s="248" t="s">
        <v>448</v>
      </c>
      <c r="C9" s="243"/>
      <c r="D9" s="243"/>
      <c r="E9" s="254">
        <v>16000</v>
      </c>
      <c r="F9" s="248" t="s">
        <v>1024</v>
      </c>
      <c r="G9" s="248"/>
    </row>
    <row r="10" spans="1:7">
      <c r="A10" s="248">
        <v>8</v>
      </c>
      <c r="B10" s="248" t="s">
        <v>453</v>
      </c>
      <c r="C10" s="243"/>
      <c r="D10" s="243"/>
      <c r="E10" s="254">
        <v>20000</v>
      </c>
      <c r="F10" s="248" t="s">
        <v>1025</v>
      </c>
      <c r="G10" s="248"/>
    </row>
    <row r="11" spans="1:7">
      <c r="A11" s="248">
        <v>9</v>
      </c>
      <c r="B11" s="248" t="s">
        <v>454</v>
      </c>
      <c r="C11" s="243"/>
      <c r="D11" s="243"/>
      <c r="E11" s="254">
        <v>16000</v>
      </c>
      <c r="F11" s="248" t="s">
        <v>1025</v>
      </c>
      <c r="G11" s="248"/>
    </row>
    <row r="12" spans="1:7" ht="42.75">
      <c r="A12" s="248">
        <v>10</v>
      </c>
      <c r="B12" s="248" t="s">
        <v>44</v>
      </c>
      <c r="C12" s="243"/>
      <c r="D12" s="243"/>
      <c r="E12" s="248">
        <v>1</v>
      </c>
      <c r="F12" s="248" t="s">
        <v>1025</v>
      </c>
      <c r="G12" s="243" t="s">
        <v>2538</v>
      </c>
    </row>
    <row r="13" spans="1:7">
      <c r="A13" s="248">
        <v>11</v>
      </c>
      <c r="B13" s="248" t="s">
        <v>44</v>
      </c>
      <c r="C13" s="243"/>
      <c r="D13" s="243"/>
      <c r="E13" s="254">
        <v>30000</v>
      </c>
      <c r="F13" s="248" t="s">
        <v>1025</v>
      </c>
      <c r="G13" s="248"/>
    </row>
    <row r="14" spans="1:7">
      <c r="A14" s="248">
        <v>12</v>
      </c>
      <c r="B14" s="248" t="s">
        <v>119</v>
      </c>
      <c r="C14" s="243"/>
      <c r="D14" s="243"/>
      <c r="E14" s="254">
        <v>15000</v>
      </c>
      <c r="F14" s="248" t="s">
        <v>1025</v>
      </c>
      <c r="G14" s="248"/>
    </row>
    <row r="15" spans="1:7">
      <c r="A15" s="248">
        <v>13</v>
      </c>
      <c r="B15" s="248" t="s">
        <v>464</v>
      </c>
      <c r="C15" s="243"/>
      <c r="D15" s="243"/>
      <c r="E15" s="254">
        <v>20000</v>
      </c>
      <c r="F15" s="248" t="s">
        <v>1025</v>
      </c>
      <c r="G15" s="248"/>
    </row>
    <row r="16" spans="1:7">
      <c r="A16" s="248">
        <v>14</v>
      </c>
      <c r="B16" s="248" t="s">
        <v>465</v>
      </c>
      <c r="C16" s="243"/>
      <c r="D16" s="243"/>
      <c r="E16" s="254">
        <v>16000</v>
      </c>
      <c r="F16" s="248" t="s">
        <v>1025</v>
      </c>
      <c r="G16" s="248"/>
    </row>
    <row r="17" spans="1:7">
      <c r="A17" s="248">
        <v>15</v>
      </c>
      <c r="B17" s="248" t="s">
        <v>314</v>
      </c>
      <c r="C17" s="243"/>
      <c r="D17" s="243"/>
      <c r="E17" s="254">
        <v>10000</v>
      </c>
      <c r="F17" s="248" t="s">
        <v>1025</v>
      </c>
      <c r="G17" s="248"/>
    </row>
    <row r="18" spans="1:7">
      <c r="A18" s="248">
        <v>16</v>
      </c>
      <c r="B18" s="248" t="s">
        <v>315</v>
      </c>
      <c r="C18" s="243"/>
      <c r="D18" s="243"/>
      <c r="E18" s="254">
        <v>200000</v>
      </c>
      <c r="F18" s="248" t="s">
        <v>1025</v>
      </c>
      <c r="G18" s="553" t="s">
        <v>8706</v>
      </c>
    </row>
    <row r="19" spans="1:7">
      <c r="A19" s="248">
        <v>17</v>
      </c>
      <c r="B19" s="248" t="s">
        <v>315</v>
      </c>
      <c r="C19" s="243"/>
      <c r="D19" s="243"/>
      <c r="E19" s="254">
        <v>200000</v>
      </c>
      <c r="F19" s="248" t="s">
        <v>1025</v>
      </c>
      <c r="G19" s="553"/>
    </row>
    <row r="20" spans="1:7">
      <c r="A20" s="248">
        <v>18</v>
      </c>
      <c r="B20" s="248" t="s">
        <v>474</v>
      </c>
      <c r="C20" s="243"/>
      <c r="D20" s="243"/>
      <c r="E20" s="254">
        <v>30000</v>
      </c>
      <c r="F20" s="248" t="s">
        <v>1025</v>
      </c>
      <c r="G20" s="248"/>
    </row>
    <row r="21" spans="1:7">
      <c r="A21" s="248">
        <v>19</v>
      </c>
      <c r="B21" s="248" t="s">
        <v>124</v>
      </c>
      <c r="C21" s="243"/>
      <c r="D21" s="243"/>
      <c r="E21" s="254">
        <v>36000</v>
      </c>
      <c r="F21" s="248" t="s">
        <v>1025</v>
      </c>
      <c r="G21" s="248"/>
    </row>
    <row r="22" spans="1:7">
      <c r="A22" s="248">
        <v>20</v>
      </c>
      <c r="B22" s="248" t="s">
        <v>482</v>
      </c>
      <c r="C22" s="243"/>
      <c r="D22" s="243"/>
      <c r="E22" s="254">
        <v>10000</v>
      </c>
      <c r="F22" s="248" t="s">
        <v>1026</v>
      </c>
      <c r="G22" s="248"/>
    </row>
    <row r="23" spans="1:7">
      <c r="A23" s="248">
        <v>21</v>
      </c>
      <c r="B23" s="248" t="s">
        <v>793</v>
      </c>
      <c r="C23" s="243"/>
      <c r="D23" s="243"/>
      <c r="E23" s="254">
        <v>30000</v>
      </c>
      <c r="F23" s="248" t="s">
        <v>1026</v>
      </c>
      <c r="G23" s="248"/>
    </row>
    <row r="24" spans="1:7">
      <c r="A24" s="248">
        <v>22</v>
      </c>
      <c r="B24" s="248" t="s">
        <v>49</v>
      </c>
      <c r="C24" s="243"/>
      <c r="D24" s="243"/>
      <c r="E24" s="254">
        <v>20000</v>
      </c>
      <c r="F24" s="248" t="s">
        <v>1027</v>
      </c>
      <c r="G24" s="248"/>
    </row>
    <row r="25" spans="1:7">
      <c r="A25" s="248">
        <v>23</v>
      </c>
      <c r="B25" s="248" t="s">
        <v>49</v>
      </c>
      <c r="C25" s="243"/>
      <c r="D25" s="243"/>
      <c r="E25" s="254">
        <v>16000</v>
      </c>
      <c r="F25" s="248" t="s">
        <v>1027</v>
      </c>
      <c r="G25" s="248"/>
    </row>
    <row r="26" spans="1:7">
      <c r="A26" s="248">
        <v>24</v>
      </c>
      <c r="B26" s="248" t="s">
        <v>487</v>
      </c>
      <c r="C26" s="243"/>
      <c r="D26" s="243"/>
      <c r="E26" s="254">
        <v>28000</v>
      </c>
      <c r="F26" s="248" t="s">
        <v>1027</v>
      </c>
      <c r="G26" s="248"/>
    </row>
    <row r="27" spans="1:7">
      <c r="A27" s="248">
        <v>25</v>
      </c>
      <c r="B27" s="248" t="s">
        <v>490</v>
      </c>
      <c r="C27" s="243"/>
      <c r="D27" s="243"/>
      <c r="E27" s="254">
        <v>10000</v>
      </c>
      <c r="F27" s="248" t="s">
        <v>1027</v>
      </c>
      <c r="G27" s="248"/>
    </row>
    <row r="28" spans="1:7">
      <c r="A28" s="248">
        <v>26</v>
      </c>
      <c r="B28" s="248" t="s">
        <v>52</v>
      </c>
      <c r="C28" s="243"/>
      <c r="D28" s="243"/>
      <c r="E28" s="254">
        <v>30000</v>
      </c>
      <c r="F28" s="248" t="s">
        <v>1027</v>
      </c>
      <c r="G28" s="248"/>
    </row>
    <row r="29" spans="1:7">
      <c r="A29" s="248">
        <v>27</v>
      </c>
      <c r="B29" s="248" t="s">
        <v>497</v>
      </c>
      <c r="C29" s="243"/>
      <c r="D29" s="243"/>
      <c r="E29" s="254">
        <v>36000</v>
      </c>
      <c r="F29" s="248" t="s">
        <v>1027</v>
      </c>
      <c r="G29" s="248"/>
    </row>
    <row r="30" spans="1:7">
      <c r="A30" s="248">
        <v>28</v>
      </c>
      <c r="B30" s="248" t="s">
        <v>497</v>
      </c>
      <c r="C30" s="243"/>
      <c r="D30" s="243"/>
      <c r="E30" s="254">
        <v>28000</v>
      </c>
      <c r="F30" s="248" t="s">
        <v>1027</v>
      </c>
      <c r="G30" s="248"/>
    </row>
    <row r="31" spans="1:7">
      <c r="A31" s="248">
        <v>29</v>
      </c>
      <c r="B31" s="248" t="s">
        <v>57</v>
      </c>
      <c r="C31" s="243"/>
      <c r="D31" s="243"/>
      <c r="E31" s="254">
        <v>10000</v>
      </c>
      <c r="F31" s="248" t="s">
        <v>1027</v>
      </c>
      <c r="G31" s="248"/>
    </row>
    <row r="32" spans="1:7">
      <c r="A32" s="248">
        <v>30</v>
      </c>
      <c r="B32" s="248" t="s">
        <v>325</v>
      </c>
      <c r="C32" s="243"/>
      <c r="D32" s="243"/>
      <c r="E32" s="254">
        <v>30000</v>
      </c>
      <c r="F32" s="248" t="s">
        <v>1027</v>
      </c>
      <c r="G32" s="248"/>
    </row>
    <row r="33" spans="1:7">
      <c r="A33" s="248">
        <v>31</v>
      </c>
      <c r="B33" s="248" t="s">
        <v>59</v>
      </c>
      <c r="C33" s="243"/>
      <c r="D33" s="243"/>
      <c r="E33" s="254">
        <v>36000</v>
      </c>
      <c r="F33" s="248" t="s">
        <v>1027</v>
      </c>
      <c r="G33" s="248"/>
    </row>
    <row r="34" spans="1:7">
      <c r="A34" s="248">
        <v>32</v>
      </c>
      <c r="B34" s="248" t="s">
        <v>794</v>
      </c>
      <c r="C34" s="243"/>
      <c r="D34" s="243"/>
      <c r="E34" s="254">
        <v>6000</v>
      </c>
      <c r="F34" s="248" t="s">
        <v>1027</v>
      </c>
      <c r="G34" s="248"/>
    </row>
    <row r="35" spans="1:7">
      <c r="A35" s="248">
        <v>33</v>
      </c>
      <c r="B35" s="248" t="s">
        <v>94</v>
      </c>
      <c r="C35" s="243"/>
      <c r="D35" s="243"/>
      <c r="E35" s="254">
        <v>500000</v>
      </c>
      <c r="F35" s="248" t="s">
        <v>1027</v>
      </c>
      <c r="G35" s="248"/>
    </row>
    <row r="36" spans="1:7">
      <c r="A36" s="248">
        <v>34</v>
      </c>
      <c r="B36" s="248" t="s">
        <v>795</v>
      </c>
      <c r="C36" s="243"/>
      <c r="D36" s="243"/>
      <c r="E36" s="254">
        <v>10000</v>
      </c>
      <c r="F36" s="248" t="s">
        <v>1027</v>
      </c>
      <c r="G36" s="248"/>
    </row>
    <row r="37" spans="1:7">
      <c r="A37" s="248">
        <v>35</v>
      </c>
      <c r="B37" s="248" t="s">
        <v>509</v>
      </c>
      <c r="C37" s="243"/>
      <c r="D37" s="243"/>
      <c r="E37" s="254">
        <v>30000</v>
      </c>
      <c r="F37" s="248" t="s">
        <v>1028</v>
      </c>
      <c r="G37" s="248"/>
    </row>
    <row r="38" spans="1:7">
      <c r="A38" s="248">
        <v>36</v>
      </c>
      <c r="B38" s="248" t="s">
        <v>247</v>
      </c>
      <c r="C38" s="243"/>
      <c r="D38" s="243"/>
      <c r="E38" s="254">
        <v>36000</v>
      </c>
      <c r="F38" s="248" t="s">
        <v>1029</v>
      </c>
      <c r="G38" s="248"/>
    </row>
    <row r="39" spans="1:7">
      <c r="A39" s="248">
        <v>37</v>
      </c>
      <c r="B39" s="248" t="s">
        <v>331</v>
      </c>
      <c r="C39" s="243"/>
      <c r="D39" s="243"/>
      <c r="E39" s="254">
        <v>10000</v>
      </c>
      <c r="F39" s="248" t="s">
        <v>1029</v>
      </c>
      <c r="G39" s="248"/>
    </row>
    <row r="40" spans="1:7">
      <c r="A40" s="248">
        <v>38</v>
      </c>
      <c r="B40" s="248" t="s">
        <v>796</v>
      </c>
      <c r="C40" s="243"/>
      <c r="D40" s="243"/>
      <c r="E40" s="254">
        <v>30000</v>
      </c>
      <c r="F40" s="248" t="s">
        <v>1029</v>
      </c>
      <c r="G40" s="248"/>
    </row>
    <row r="41" spans="1:7">
      <c r="A41" s="248">
        <v>39</v>
      </c>
      <c r="B41" s="248" t="s">
        <v>518</v>
      </c>
      <c r="C41" s="243"/>
      <c r="D41" s="243"/>
      <c r="E41" s="254">
        <v>36000</v>
      </c>
      <c r="F41" s="248" t="s">
        <v>1029</v>
      </c>
      <c r="G41" s="248"/>
    </row>
    <row r="42" spans="1:7">
      <c r="A42" s="248">
        <v>40</v>
      </c>
      <c r="B42" s="248" t="s">
        <v>139</v>
      </c>
      <c r="C42" s="243"/>
      <c r="D42" s="243"/>
      <c r="E42" s="254">
        <v>30000</v>
      </c>
      <c r="F42" s="248" t="s">
        <v>1029</v>
      </c>
      <c r="G42" s="248"/>
    </row>
    <row r="43" spans="1:7">
      <c r="A43" s="248">
        <v>41</v>
      </c>
      <c r="B43" s="248" t="s">
        <v>74</v>
      </c>
      <c r="C43" s="243"/>
      <c r="D43" s="243"/>
      <c r="E43" s="254">
        <v>10000</v>
      </c>
      <c r="F43" s="248" t="s">
        <v>1029</v>
      </c>
      <c r="G43" s="248"/>
    </row>
    <row r="44" spans="1:7">
      <c r="A44" s="248">
        <v>42</v>
      </c>
      <c r="B44" s="248" t="s">
        <v>1456</v>
      </c>
      <c r="C44" s="243"/>
      <c r="D44" s="243"/>
      <c r="E44" s="254">
        <v>10000</v>
      </c>
      <c r="F44" s="248" t="s">
        <v>1460</v>
      </c>
      <c r="G44" s="248"/>
    </row>
    <row r="45" spans="1:7">
      <c r="A45" s="248">
        <v>43</v>
      </c>
      <c r="B45" s="248" t="s">
        <v>1459</v>
      </c>
      <c r="C45" s="243"/>
      <c r="D45" s="243"/>
      <c r="E45" s="254">
        <v>3000</v>
      </c>
      <c r="F45" s="248" t="s">
        <v>1460</v>
      </c>
      <c r="G45" s="248"/>
    </row>
    <row r="46" spans="1:7">
      <c r="A46" s="248">
        <v>44</v>
      </c>
      <c r="B46" s="248" t="s">
        <v>1457</v>
      </c>
      <c r="C46" s="243"/>
      <c r="D46" s="243"/>
      <c r="E46" s="254">
        <v>2000</v>
      </c>
      <c r="F46" s="248" t="s">
        <v>1460</v>
      </c>
      <c r="G46" s="248"/>
    </row>
    <row r="47" spans="1:7" ht="57">
      <c r="A47" s="248">
        <v>45</v>
      </c>
      <c r="B47" s="248" t="s">
        <v>1461</v>
      </c>
      <c r="C47" s="243"/>
      <c r="D47" s="243"/>
      <c r="E47" s="254">
        <v>3000</v>
      </c>
      <c r="F47" s="248" t="s">
        <v>1460</v>
      </c>
      <c r="G47" s="243" t="s">
        <v>3626</v>
      </c>
    </row>
    <row r="48" spans="1:7">
      <c r="A48" s="248">
        <v>46</v>
      </c>
      <c r="B48" s="248" t="s">
        <v>1458</v>
      </c>
      <c r="C48" s="243"/>
      <c r="D48" s="243"/>
      <c r="E48" s="254">
        <v>2000</v>
      </c>
      <c r="F48" s="248" t="s">
        <v>1460</v>
      </c>
      <c r="G48" s="248"/>
    </row>
    <row r="49" spans="1:7">
      <c r="A49" s="248">
        <v>47</v>
      </c>
      <c r="B49" s="248" t="s">
        <v>2987</v>
      </c>
      <c r="C49" s="243"/>
      <c r="D49" s="243"/>
      <c r="E49" s="254">
        <v>10520</v>
      </c>
      <c r="F49" s="248" t="s">
        <v>8634</v>
      </c>
      <c r="G49" s="553" t="s">
        <v>8471</v>
      </c>
    </row>
    <row r="50" spans="1:7">
      <c r="A50" s="248">
        <v>48</v>
      </c>
      <c r="B50" s="248" t="s">
        <v>3273</v>
      </c>
      <c r="C50" s="243"/>
      <c r="D50" s="243"/>
      <c r="E50" s="254">
        <v>10520</v>
      </c>
      <c r="F50" s="248" t="s">
        <v>8635</v>
      </c>
      <c r="G50" s="553"/>
    </row>
    <row r="51" spans="1:7">
      <c r="A51" s="248">
        <v>49</v>
      </c>
      <c r="B51" s="248" t="s">
        <v>3573</v>
      </c>
      <c r="C51" s="243"/>
      <c r="D51" s="243"/>
      <c r="E51" s="254">
        <v>10520</v>
      </c>
      <c r="F51" s="248" t="s">
        <v>8636</v>
      </c>
      <c r="G51" s="553"/>
    </row>
    <row r="52" spans="1:7">
      <c r="A52" s="248">
        <v>50</v>
      </c>
      <c r="B52" s="248" t="s">
        <v>3904</v>
      </c>
      <c r="C52" s="243"/>
      <c r="D52" s="243"/>
      <c r="E52" s="254">
        <v>10520</v>
      </c>
      <c r="F52" s="248" t="s">
        <v>8472</v>
      </c>
      <c r="G52" s="553"/>
    </row>
    <row r="53" spans="1:7" ht="57">
      <c r="A53" s="248">
        <v>51</v>
      </c>
      <c r="B53" s="248" t="s">
        <v>3881</v>
      </c>
      <c r="C53" s="243"/>
      <c r="D53" s="243"/>
      <c r="E53" s="254">
        <v>75750</v>
      </c>
      <c r="F53" s="248" t="s">
        <v>8473</v>
      </c>
      <c r="G53" s="255" t="s">
        <v>8474</v>
      </c>
    </row>
    <row r="54" spans="1:7" ht="27" customHeight="1">
      <c r="A54" s="582" t="s">
        <v>1938</v>
      </c>
      <c r="B54" s="582"/>
      <c r="C54" s="582"/>
      <c r="D54" s="582"/>
      <c r="E54" s="309">
        <f>SUM(E3:E53)-E12</f>
        <v>1900830</v>
      </c>
      <c r="F54" s="369"/>
      <c r="G54" s="369"/>
    </row>
    <row r="55" spans="1:7" ht="47.25" customHeight="1">
      <c r="A55" s="577" t="s">
        <v>2195</v>
      </c>
      <c r="B55" s="577"/>
      <c r="C55" s="577"/>
      <c r="D55" s="577"/>
      <c r="E55" s="351">
        <f>400000+E53</f>
        <v>475750</v>
      </c>
      <c r="F55" s="303"/>
      <c r="G55" s="566" t="s">
        <v>3909</v>
      </c>
    </row>
    <row r="56" spans="1:7" ht="47.25" customHeight="1">
      <c r="A56" s="577" t="s">
        <v>2196</v>
      </c>
      <c r="B56" s="577"/>
      <c r="C56" s="577"/>
      <c r="D56" s="577"/>
      <c r="E56" s="351">
        <f>E54-E55</f>
        <v>1425080</v>
      </c>
      <c r="F56" s="303"/>
      <c r="G56" s="566"/>
    </row>
  </sheetData>
  <mergeCells count="6">
    <mergeCell ref="G18:G19"/>
    <mergeCell ref="G55:G56"/>
    <mergeCell ref="G49:G52"/>
    <mergeCell ref="A54:D54"/>
    <mergeCell ref="A55:D55"/>
    <mergeCell ref="A56:D56"/>
  </mergeCells>
  <phoneticPr fontId="2" type="noConversion"/>
  <printOptions horizontalCentered="1"/>
  <pageMargins left="0.70866141732283472" right="0.51181102362204722" top="0.55118110236220474" bottom="0.55118110236220474" header="0.31496062992125984" footer="0.31496062992125984"/>
  <pageSetup paperSize="9" scale="84" fitToHeight="8" orientation="portrait" r:id="rId1"/>
  <headerFooter>
    <oddFooter>&amp;C&amp;P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
  <sheetViews>
    <sheetView zoomScale="90" zoomScaleNormal="90" workbookViewId="0">
      <selection activeCell="D4" sqref="D4:E5"/>
    </sheetView>
  </sheetViews>
  <sheetFormatPr defaultColWidth="8.875" defaultRowHeight="14.25"/>
  <cols>
    <col min="1" max="1" width="4.75" style="3" customWidth="1"/>
    <col min="2" max="2" width="11.375" style="3" customWidth="1"/>
    <col min="3" max="3" width="11.625" style="3" customWidth="1"/>
    <col min="4" max="4" width="14.5" style="3" customWidth="1"/>
    <col min="5" max="5" width="16.75" style="3" customWidth="1"/>
    <col min="6" max="6" width="9.25" style="3" customWidth="1"/>
    <col min="7" max="7" width="12.25" style="5" customWidth="1"/>
    <col min="8" max="8" width="12.625" style="3" customWidth="1"/>
    <col min="9" max="9" width="15.375" style="3" customWidth="1"/>
    <col min="10" max="10" width="14.75" style="3" bestFit="1" customWidth="1"/>
    <col min="11" max="12" width="15.125" style="3" customWidth="1"/>
    <col min="13" max="13" width="10.75" style="3" customWidth="1"/>
    <col min="14" max="16384" width="8.875" style="3"/>
  </cols>
  <sheetData>
    <row r="1" spans="1:13" s="2" customFormat="1" ht="19.5">
      <c r="A1" s="1" t="s">
        <v>3989</v>
      </c>
      <c r="G1" s="4"/>
    </row>
    <row r="2" spans="1:13">
      <c r="A2" s="547" t="s">
        <v>0</v>
      </c>
      <c r="B2" s="547" t="s">
        <v>83</v>
      </c>
      <c r="C2" s="547" t="s">
        <v>8708</v>
      </c>
      <c r="D2" s="547" t="s">
        <v>21</v>
      </c>
      <c r="E2" s="547" t="s">
        <v>22</v>
      </c>
      <c r="F2" s="547" t="s">
        <v>2019</v>
      </c>
      <c r="G2" s="548" t="s">
        <v>8709</v>
      </c>
      <c r="H2" s="547" t="s">
        <v>2205</v>
      </c>
      <c r="I2" s="547" t="s">
        <v>41</v>
      </c>
      <c r="J2" s="547" t="s">
        <v>2020</v>
      </c>
      <c r="K2" s="547"/>
      <c r="L2" s="547"/>
      <c r="M2" s="547" t="s">
        <v>8707</v>
      </c>
    </row>
    <row r="3" spans="1:13">
      <c r="A3" s="547"/>
      <c r="B3" s="547"/>
      <c r="C3" s="547"/>
      <c r="D3" s="547"/>
      <c r="E3" s="547"/>
      <c r="F3" s="547"/>
      <c r="G3" s="548"/>
      <c r="H3" s="547"/>
      <c r="I3" s="547"/>
      <c r="J3" s="244" t="s">
        <v>3292</v>
      </c>
      <c r="K3" s="547" t="s">
        <v>35</v>
      </c>
      <c r="L3" s="547"/>
      <c r="M3" s="547"/>
    </row>
    <row r="4" spans="1:13" ht="57">
      <c r="A4" s="248">
        <v>1</v>
      </c>
      <c r="B4" s="248" t="s">
        <v>418</v>
      </c>
      <c r="C4" s="254">
        <v>980000</v>
      </c>
      <c r="D4" s="255"/>
      <c r="E4" s="255"/>
      <c r="F4" s="248" t="s">
        <v>1094</v>
      </c>
      <c r="G4" s="246">
        <v>1000000</v>
      </c>
      <c r="H4" s="253">
        <f>20000/1000000</f>
        <v>0.02</v>
      </c>
      <c r="I4" s="252" t="s">
        <v>1096</v>
      </c>
      <c r="J4" s="248" t="s">
        <v>8949</v>
      </c>
      <c r="K4" s="248"/>
      <c r="L4" s="248"/>
      <c r="M4" s="361"/>
    </row>
    <row r="5" spans="1:13" ht="85.5">
      <c r="A5" s="248">
        <v>2</v>
      </c>
      <c r="B5" s="248" t="s">
        <v>725</v>
      </c>
      <c r="C5" s="254">
        <v>776000</v>
      </c>
      <c r="D5" s="255"/>
      <c r="E5" s="255"/>
      <c r="F5" s="248" t="s">
        <v>1095</v>
      </c>
      <c r="G5" s="246">
        <v>800000</v>
      </c>
      <c r="H5" s="253" t="s">
        <v>2177</v>
      </c>
      <c r="I5" s="252" t="s">
        <v>8950</v>
      </c>
      <c r="J5" s="248" t="s">
        <v>8948</v>
      </c>
      <c r="K5" s="248"/>
      <c r="L5" s="248"/>
      <c r="M5" s="361"/>
    </row>
    <row r="6" spans="1:13" ht="27" customHeight="1">
      <c r="A6" s="554" t="s">
        <v>1938</v>
      </c>
      <c r="B6" s="554"/>
      <c r="C6" s="369">
        <f>SUM(C4:C5)</f>
        <v>1756000</v>
      </c>
      <c r="D6" s="308"/>
      <c r="E6" s="308"/>
      <c r="F6" s="308"/>
      <c r="G6" s="308"/>
      <c r="H6" s="308"/>
      <c r="I6" s="308"/>
      <c r="J6" s="308"/>
      <c r="K6" s="55"/>
      <c r="L6" s="55"/>
      <c r="M6" s="369"/>
    </row>
    <row r="7" spans="1:13" ht="64.5" customHeight="1">
      <c r="A7" s="573" t="s">
        <v>9479</v>
      </c>
      <c r="B7" s="573"/>
      <c r="C7" s="573"/>
      <c r="D7" s="573"/>
      <c r="E7" s="573"/>
      <c r="F7" s="573"/>
      <c r="G7" s="573"/>
      <c r="H7" s="573"/>
      <c r="I7" s="573"/>
      <c r="J7" s="573"/>
      <c r="K7" s="573"/>
      <c r="L7" s="573"/>
      <c r="M7" s="573"/>
    </row>
    <row r="8" spans="1:13" s="11" customFormat="1">
      <c r="G8" s="300"/>
    </row>
  </sheetData>
  <mergeCells count="14">
    <mergeCell ref="A7:M7"/>
    <mergeCell ref="A6:B6"/>
    <mergeCell ref="M2:M3"/>
    <mergeCell ref="F2:F3"/>
    <mergeCell ref="A2:A3"/>
    <mergeCell ref="B2:B3"/>
    <mergeCell ref="C2:C3"/>
    <mergeCell ref="D2:D3"/>
    <mergeCell ref="E2:E3"/>
    <mergeCell ref="G2:G3"/>
    <mergeCell ref="H2:H3"/>
    <mergeCell ref="I2:I3"/>
    <mergeCell ref="J2:L2"/>
    <mergeCell ref="K3:L3"/>
  </mergeCells>
  <phoneticPr fontId="2" type="noConversion"/>
  <printOptions horizontalCentered="1"/>
  <pageMargins left="0.70866141732283472" right="0.70866141732283472" top="0.74803149606299213" bottom="0.55118110236220474" header="0.31496062992125984" footer="0.31496062992125984"/>
  <pageSetup paperSize="9" scale="79" fitToHeight="0" orientation="landscape" r:id="rId1"/>
  <headerFooter>
    <oddFooter>&amp;C&amp;P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zoomScale="90" zoomScaleNormal="90" workbookViewId="0">
      <selection activeCell="C3" sqref="C3:D29"/>
    </sheetView>
  </sheetViews>
  <sheetFormatPr defaultColWidth="8.875" defaultRowHeight="14.25"/>
  <cols>
    <col min="1" max="1" width="5" style="3" customWidth="1"/>
    <col min="2" max="2" width="12.875" style="3" customWidth="1"/>
    <col min="3" max="4" width="20" style="3" customWidth="1"/>
    <col min="5" max="5" width="13.625" style="3" customWidth="1"/>
    <col min="6" max="6" width="10.125" style="3" bestFit="1" customWidth="1"/>
    <col min="7" max="7" width="23.5" style="11" customWidth="1"/>
    <col min="8" max="16384" width="8.875" style="3"/>
  </cols>
  <sheetData>
    <row r="1" spans="1:7" s="2" customFormat="1" ht="19.5">
      <c r="A1" s="1" t="s">
        <v>8947</v>
      </c>
      <c r="G1" s="41"/>
    </row>
    <row r="2" spans="1:7">
      <c r="A2" s="244" t="s">
        <v>0</v>
      </c>
      <c r="B2" s="244" t="s">
        <v>83</v>
      </c>
      <c r="C2" s="244" t="s">
        <v>21</v>
      </c>
      <c r="D2" s="244" t="s">
        <v>22</v>
      </c>
      <c r="E2" s="244" t="s">
        <v>84</v>
      </c>
      <c r="F2" s="244" t="s">
        <v>2</v>
      </c>
      <c r="G2" s="244" t="s">
        <v>166</v>
      </c>
    </row>
    <row r="3" spans="1:7">
      <c r="A3" s="248">
        <v>1</v>
      </c>
      <c r="B3" s="248" t="s">
        <v>295</v>
      </c>
      <c r="C3" s="243"/>
      <c r="D3" s="255"/>
      <c r="E3" s="254">
        <v>20000</v>
      </c>
      <c r="F3" s="248" t="s">
        <v>1097</v>
      </c>
      <c r="G3" s="243"/>
    </row>
    <row r="4" spans="1:7">
      <c r="A4" s="248">
        <v>2</v>
      </c>
      <c r="B4" s="248" t="s">
        <v>434</v>
      </c>
      <c r="C4" s="243"/>
      <c r="D4" s="255"/>
      <c r="E4" s="254">
        <v>24000</v>
      </c>
      <c r="F4" s="248" t="s">
        <v>1097</v>
      </c>
      <c r="G4" s="243"/>
    </row>
    <row r="5" spans="1:7">
      <c r="A5" s="248">
        <v>3</v>
      </c>
      <c r="B5" s="248" t="s">
        <v>442</v>
      </c>
      <c r="C5" s="243"/>
      <c r="D5" s="255"/>
      <c r="E5" s="254">
        <v>20000</v>
      </c>
      <c r="F5" s="248" t="s">
        <v>1097</v>
      </c>
      <c r="G5" s="243"/>
    </row>
    <row r="6" spans="1:7">
      <c r="A6" s="248">
        <v>4</v>
      </c>
      <c r="B6" s="248" t="s">
        <v>444</v>
      </c>
      <c r="C6" s="243"/>
      <c r="D6" s="255"/>
      <c r="E6" s="254">
        <v>24000</v>
      </c>
      <c r="F6" s="248" t="s">
        <v>1097</v>
      </c>
      <c r="G6" s="243"/>
    </row>
    <row r="7" spans="1:7">
      <c r="A7" s="248">
        <v>5</v>
      </c>
      <c r="B7" s="248" t="s">
        <v>815</v>
      </c>
      <c r="C7" s="243"/>
      <c r="D7" s="255"/>
      <c r="E7" s="254">
        <v>20000</v>
      </c>
      <c r="F7" s="248" t="s">
        <v>1098</v>
      </c>
      <c r="G7" s="243"/>
    </row>
    <row r="8" spans="1:7">
      <c r="A8" s="248">
        <v>6</v>
      </c>
      <c r="B8" s="248" t="s">
        <v>245</v>
      </c>
      <c r="C8" s="243"/>
      <c r="D8" s="255"/>
      <c r="E8" s="254">
        <v>16000</v>
      </c>
      <c r="F8" s="248" t="s">
        <v>1098</v>
      </c>
      <c r="G8" s="243"/>
    </row>
    <row r="9" spans="1:7" ht="42.75">
      <c r="A9" s="248">
        <v>7</v>
      </c>
      <c r="B9" s="248" t="s">
        <v>44</v>
      </c>
      <c r="C9" s="243"/>
      <c r="D9" s="255"/>
      <c r="E9" s="248">
        <v>1</v>
      </c>
      <c r="F9" s="248" t="s">
        <v>1098</v>
      </c>
      <c r="G9" s="243" t="s">
        <v>2538</v>
      </c>
    </row>
    <row r="10" spans="1:7">
      <c r="A10" s="248">
        <v>8</v>
      </c>
      <c r="B10" s="248" t="s">
        <v>468</v>
      </c>
      <c r="C10" s="243"/>
      <c r="D10" s="255"/>
      <c r="E10" s="254">
        <v>20000</v>
      </c>
      <c r="F10" s="248" t="s">
        <v>1099</v>
      </c>
      <c r="G10" s="243"/>
    </row>
    <row r="11" spans="1:7">
      <c r="A11" s="248">
        <v>9</v>
      </c>
      <c r="B11" s="248" t="s">
        <v>314</v>
      </c>
      <c r="C11" s="243"/>
      <c r="D11" s="255"/>
      <c r="E11" s="254">
        <v>16000</v>
      </c>
      <c r="F11" s="248" t="s">
        <v>1099</v>
      </c>
      <c r="G11" s="243"/>
    </row>
    <row r="12" spans="1:7" ht="28.5">
      <c r="A12" s="248">
        <v>10</v>
      </c>
      <c r="B12" s="248" t="s">
        <v>47</v>
      </c>
      <c r="C12" s="243"/>
      <c r="D12" s="255"/>
      <c r="E12" s="254">
        <v>36000</v>
      </c>
      <c r="F12" s="248" t="s">
        <v>1431</v>
      </c>
      <c r="G12" s="243"/>
    </row>
    <row r="13" spans="1:7" ht="28.5">
      <c r="A13" s="248">
        <v>11</v>
      </c>
      <c r="B13" s="248" t="s">
        <v>50</v>
      </c>
      <c r="C13" s="243"/>
      <c r="D13" s="255"/>
      <c r="E13" s="254">
        <v>36000</v>
      </c>
      <c r="F13" s="248" t="s">
        <v>1431</v>
      </c>
      <c r="G13" s="243"/>
    </row>
    <row r="14" spans="1:7" ht="28.5">
      <c r="A14" s="248">
        <v>12</v>
      </c>
      <c r="B14" s="248" t="s">
        <v>56</v>
      </c>
      <c r="C14" s="243"/>
      <c r="D14" s="255"/>
      <c r="E14" s="254">
        <v>36000</v>
      </c>
      <c r="F14" s="248" t="s">
        <v>1431</v>
      </c>
      <c r="G14" s="243"/>
    </row>
    <row r="15" spans="1:7" ht="28.5">
      <c r="A15" s="248">
        <v>13</v>
      </c>
      <c r="B15" s="248" t="s">
        <v>60</v>
      </c>
      <c r="C15" s="243"/>
      <c r="D15" s="255"/>
      <c r="E15" s="254">
        <v>36000</v>
      </c>
      <c r="F15" s="248" t="s">
        <v>1431</v>
      </c>
      <c r="G15" s="243"/>
    </row>
    <row r="16" spans="1:7" ht="28.5">
      <c r="A16" s="248">
        <v>14</v>
      </c>
      <c r="B16" s="248" t="s">
        <v>65</v>
      </c>
      <c r="C16" s="243"/>
      <c r="D16" s="255"/>
      <c r="E16" s="254">
        <v>36000</v>
      </c>
      <c r="F16" s="248" t="s">
        <v>1432</v>
      </c>
      <c r="G16" s="243"/>
    </row>
    <row r="17" spans="1:7" ht="28.5">
      <c r="A17" s="248">
        <v>15</v>
      </c>
      <c r="B17" s="248" t="s">
        <v>69</v>
      </c>
      <c r="C17" s="243"/>
      <c r="D17" s="255"/>
      <c r="E17" s="254">
        <v>36000</v>
      </c>
      <c r="F17" s="248" t="s">
        <v>1432</v>
      </c>
      <c r="G17" s="243"/>
    </row>
    <row r="18" spans="1:7" ht="28.5">
      <c r="A18" s="248">
        <v>16</v>
      </c>
      <c r="B18" s="248" t="s">
        <v>77</v>
      </c>
      <c r="C18" s="243"/>
      <c r="D18" s="255"/>
      <c r="E18" s="254">
        <v>36000</v>
      </c>
      <c r="F18" s="248" t="s">
        <v>1432</v>
      </c>
      <c r="G18" s="243"/>
    </row>
    <row r="19" spans="1:7" ht="28.5">
      <c r="A19" s="248">
        <v>17</v>
      </c>
      <c r="B19" s="248" t="s">
        <v>823</v>
      </c>
      <c r="C19" s="243"/>
      <c r="D19" s="255"/>
      <c r="E19" s="254">
        <v>36000</v>
      </c>
      <c r="F19" s="248" t="s">
        <v>1433</v>
      </c>
      <c r="G19" s="243"/>
    </row>
    <row r="20" spans="1:7" ht="28.5">
      <c r="A20" s="248">
        <v>18</v>
      </c>
      <c r="B20" s="248" t="s">
        <v>547</v>
      </c>
      <c r="C20" s="243"/>
      <c r="D20" s="255"/>
      <c r="E20" s="254">
        <v>36000</v>
      </c>
      <c r="F20" s="248" t="s">
        <v>1433</v>
      </c>
      <c r="G20" s="243"/>
    </row>
    <row r="21" spans="1:7" ht="28.5">
      <c r="A21" s="248">
        <v>19</v>
      </c>
      <c r="B21" s="248" t="s">
        <v>554</v>
      </c>
      <c r="C21" s="243"/>
      <c r="D21" s="255"/>
      <c r="E21" s="254">
        <v>18000</v>
      </c>
      <c r="F21" s="248" t="s">
        <v>1433</v>
      </c>
      <c r="G21" s="243"/>
    </row>
    <row r="22" spans="1:7" ht="28.5">
      <c r="A22" s="331">
        <v>20</v>
      </c>
      <c r="B22" s="331" t="s">
        <v>824</v>
      </c>
      <c r="C22" s="243"/>
      <c r="D22" s="255"/>
      <c r="E22" s="61">
        <v>5000</v>
      </c>
      <c r="F22" s="248" t="s">
        <v>1433</v>
      </c>
      <c r="G22" s="243"/>
    </row>
    <row r="23" spans="1:7" ht="28.5">
      <c r="A23" s="248">
        <v>21</v>
      </c>
      <c r="B23" s="248" t="s">
        <v>825</v>
      </c>
      <c r="C23" s="243"/>
      <c r="D23" s="255"/>
      <c r="E23" s="254">
        <v>2000</v>
      </c>
      <c r="F23" s="248" t="s">
        <v>1433</v>
      </c>
      <c r="G23" s="243"/>
    </row>
    <row r="24" spans="1:7">
      <c r="A24" s="331">
        <v>22</v>
      </c>
      <c r="B24" s="248" t="s">
        <v>1417</v>
      </c>
      <c r="C24" s="243"/>
      <c r="D24" s="255"/>
      <c r="E24" s="254">
        <v>2000</v>
      </c>
      <c r="F24" s="248" t="s">
        <v>1430</v>
      </c>
      <c r="G24" s="243"/>
    </row>
    <row r="25" spans="1:7" ht="28.5">
      <c r="A25" s="248">
        <v>23</v>
      </c>
      <c r="B25" s="248" t="s">
        <v>2987</v>
      </c>
      <c r="C25" s="243"/>
      <c r="D25" s="255"/>
      <c r="E25" s="254">
        <v>5188</v>
      </c>
      <c r="F25" s="248" t="s">
        <v>8703</v>
      </c>
      <c r="G25" s="553" t="s">
        <v>8471</v>
      </c>
    </row>
    <row r="26" spans="1:7" ht="28.5">
      <c r="A26" s="331">
        <v>24</v>
      </c>
      <c r="B26" s="248" t="s">
        <v>3273</v>
      </c>
      <c r="C26" s="243"/>
      <c r="D26" s="255"/>
      <c r="E26" s="254">
        <v>5188</v>
      </c>
      <c r="F26" s="248" t="s">
        <v>8635</v>
      </c>
      <c r="G26" s="553"/>
    </row>
    <row r="27" spans="1:7" ht="28.5">
      <c r="A27" s="248">
        <v>25</v>
      </c>
      <c r="B27" s="248" t="s">
        <v>3573</v>
      </c>
      <c r="C27" s="243"/>
      <c r="D27" s="255"/>
      <c r="E27" s="254">
        <v>5188</v>
      </c>
      <c r="F27" s="248" t="s">
        <v>8636</v>
      </c>
      <c r="G27" s="553"/>
    </row>
    <row r="28" spans="1:7" ht="28.5">
      <c r="A28" s="248">
        <v>26</v>
      </c>
      <c r="B28" s="248" t="s">
        <v>3908</v>
      </c>
      <c r="C28" s="243"/>
      <c r="D28" s="255"/>
      <c r="E28" s="254">
        <v>5188</v>
      </c>
      <c r="F28" s="248" t="s">
        <v>8472</v>
      </c>
      <c r="G28" s="553"/>
    </row>
    <row r="29" spans="1:7" ht="57">
      <c r="A29" s="248">
        <v>27</v>
      </c>
      <c r="B29" s="248" t="s">
        <v>3884</v>
      </c>
      <c r="C29" s="243"/>
      <c r="D29" s="255"/>
      <c r="E29" s="254">
        <v>37350</v>
      </c>
      <c r="F29" s="248" t="s">
        <v>8687</v>
      </c>
      <c r="G29" s="255" t="s">
        <v>8474</v>
      </c>
    </row>
    <row r="30" spans="1:7" ht="27" customHeight="1">
      <c r="A30" s="582" t="s">
        <v>1938</v>
      </c>
      <c r="B30" s="582"/>
      <c r="C30" s="582"/>
      <c r="D30" s="582"/>
      <c r="E30" s="309">
        <f>SUM(E3:E29)-E9</f>
        <v>569102</v>
      </c>
      <c r="F30" s="369"/>
      <c r="G30" s="460"/>
    </row>
    <row r="31" spans="1:7" ht="63" customHeight="1">
      <c r="A31" s="577" t="s">
        <v>2195</v>
      </c>
      <c r="B31" s="577"/>
      <c r="C31" s="577"/>
      <c r="D31" s="577"/>
      <c r="E31" s="351">
        <f>E29</f>
        <v>37350</v>
      </c>
      <c r="F31" s="55"/>
      <c r="G31" s="566" t="s">
        <v>3907</v>
      </c>
    </row>
    <row r="32" spans="1:7" ht="63" customHeight="1">
      <c r="A32" s="577" t="s">
        <v>2196</v>
      </c>
      <c r="B32" s="577"/>
      <c r="C32" s="577"/>
      <c r="D32" s="577"/>
      <c r="E32" s="351">
        <f>E30-E31</f>
        <v>531752</v>
      </c>
      <c r="F32" s="55"/>
      <c r="G32" s="566"/>
    </row>
  </sheetData>
  <mergeCells count="5">
    <mergeCell ref="G31:G32"/>
    <mergeCell ref="G25:G28"/>
    <mergeCell ref="A30:D30"/>
    <mergeCell ref="A31:D31"/>
    <mergeCell ref="A32:D32"/>
  </mergeCells>
  <phoneticPr fontId="2" type="noConversion"/>
  <printOptions horizontalCentered="1"/>
  <pageMargins left="0.70866141732283472" right="0.51181102362204722" top="0.55118110236220474" bottom="0.55118110236220474" header="0.31496062992125984" footer="0.31496062992125984"/>
  <pageSetup paperSize="9" scale="85" fitToHeight="5" orientation="portrait" r:id="rId1"/>
  <headerFooter>
    <oddFooter>&amp;C&amp;P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3"/>
  <sheetViews>
    <sheetView zoomScale="90" zoomScaleNormal="90" zoomScaleSheetLayoutView="90" workbookViewId="0">
      <pane xSplit="3" ySplit="3" topLeftCell="D16" activePane="bottomRight" state="frozen"/>
      <selection activeCell="N17" sqref="N17"/>
      <selection pane="topRight" activeCell="N17" sqref="N17"/>
      <selection pane="bottomLeft" activeCell="N17" sqref="N17"/>
      <selection pane="bottomRight" activeCell="D4" sqref="D4:E20"/>
    </sheetView>
  </sheetViews>
  <sheetFormatPr defaultColWidth="8.875" defaultRowHeight="14.25"/>
  <cols>
    <col min="1" max="1" width="5.75" style="3" customWidth="1"/>
    <col min="2" max="2" width="11.75" style="3" customWidth="1"/>
    <col min="3" max="3" width="14.75" style="3" customWidth="1"/>
    <col min="4" max="4" width="17.125" style="3" customWidth="1"/>
    <col min="5" max="5" width="16.125" style="3" customWidth="1"/>
    <col min="6" max="6" width="14.25" style="20" customWidth="1"/>
    <col min="7" max="7" width="14.25" style="5" customWidth="1"/>
    <col min="8" max="8" width="11.75" style="3" customWidth="1"/>
    <col min="9" max="9" width="11.5" style="3" customWidth="1"/>
    <col min="10" max="10" width="13.5" style="20" customWidth="1"/>
    <col min="11" max="11" width="50.75" style="11" customWidth="1"/>
    <col min="12" max="12" width="11.875" style="3" customWidth="1"/>
    <col min="13" max="13" width="9.25" style="58" customWidth="1"/>
    <col min="14" max="16384" width="8.875" style="3"/>
  </cols>
  <sheetData>
    <row r="1" spans="1:16" s="2" customFormat="1" ht="19.5">
      <c r="A1" s="1" t="s">
        <v>3975</v>
      </c>
      <c r="F1" s="47"/>
      <c r="G1" s="4"/>
      <c r="J1" s="47"/>
      <c r="K1" s="41"/>
      <c r="M1" s="497"/>
      <c r="P1" s="41"/>
    </row>
    <row r="2" spans="1:16">
      <c r="A2" s="547" t="s">
        <v>0</v>
      </c>
      <c r="B2" s="547" t="s">
        <v>83</v>
      </c>
      <c r="C2" s="547" t="s">
        <v>8224</v>
      </c>
      <c r="D2" s="547" t="s">
        <v>21</v>
      </c>
      <c r="E2" s="547" t="s">
        <v>22</v>
      </c>
      <c r="F2" s="547" t="s">
        <v>2019</v>
      </c>
      <c r="G2" s="548" t="s">
        <v>8632</v>
      </c>
      <c r="H2" s="547" t="s">
        <v>40</v>
      </c>
      <c r="I2" s="547" t="s">
        <v>41</v>
      </c>
      <c r="J2" s="547" t="s">
        <v>2020</v>
      </c>
      <c r="K2" s="547"/>
      <c r="L2" s="547"/>
      <c r="M2" s="547" t="s">
        <v>8683</v>
      </c>
    </row>
    <row r="3" spans="1:16">
      <c r="A3" s="547"/>
      <c r="B3" s="547"/>
      <c r="C3" s="547"/>
      <c r="D3" s="547"/>
      <c r="E3" s="547"/>
      <c r="F3" s="547"/>
      <c r="G3" s="548"/>
      <c r="H3" s="547"/>
      <c r="I3" s="547"/>
      <c r="J3" s="244" t="s">
        <v>25</v>
      </c>
      <c r="K3" s="547" t="s">
        <v>35</v>
      </c>
      <c r="L3" s="547"/>
      <c r="M3" s="547"/>
    </row>
    <row r="4" spans="1:16" s="19" customFormat="1" ht="110.25" customHeight="1">
      <c r="A4" s="248">
        <v>1</v>
      </c>
      <c r="B4" s="248" t="s">
        <v>89</v>
      </c>
      <c r="C4" s="254">
        <v>980000</v>
      </c>
      <c r="D4" s="255"/>
      <c r="E4" s="255"/>
      <c r="F4" s="248" t="s">
        <v>96</v>
      </c>
      <c r="G4" s="246">
        <v>1000000</v>
      </c>
      <c r="H4" s="252">
        <f>20000/1000000</f>
        <v>0.02</v>
      </c>
      <c r="I4" s="193" t="s">
        <v>105</v>
      </c>
      <c r="J4" s="248" t="s">
        <v>111</v>
      </c>
      <c r="K4" s="243" t="s">
        <v>8939</v>
      </c>
      <c r="L4" s="248" t="s">
        <v>1937</v>
      </c>
      <c r="M4" s="371"/>
    </row>
    <row r="5" spans="1:16" s="19" customFormat="1" ht="91.5" customHeight="1">
      <c r="A5" s="248">
        <v>2</v>
      </c>
      <c r="B5" s="248" t="s">
        <v>42</v>
      </c>
      <c r="C5" s="254">
        <v>980000</v>
      </c>
      <c r="D5" s="255"/>
      <c r="E5" s="255"/>
      <c r="F5" s="248" t="s">
        <v>97</v>
      </c>
      <c r="G5" s="246">
        <v>1000000</v>
      </c>
      <c r="H5" s="252">
        <f>20000/1000000</f>
        <v>0.02</v>
      </c>
      <c r="I5" s="193" t="s">
        <v>105</v>
      </c>
      <c r="J5" s="248"/>
      <c r="K5" s="243" t="s">
        <v>8935</v>
      </c>
      <c r="L5" s="248" t="s">
        <v>3685</v>
      </c>
      <c r="M5" s="371"/>
    </row>
    <row r="6" spans="1:16" s="19" customFormat="1" ht="163.5" customHeight="1">
      <c r="A6" s="248">
        <v>3</v>
      </c>
      <c r="B6" s="248" t="s">
        <v>90</v>
      </c>
      <c r="C6" s="254">
        <v>558000</v>
      </c>
      <c r="D6" s="255"/>
      <c r="E6" s="255"/>
      <c r="F6" s="248" t="s">
        <v>98</v>
      </c>
      <c r="G6" s="246">
        <v>600000</v>
      </c>
      <c r="H6" s="253">
        <f>7000/100000/50*30</f>
        <v>4.200000000000001E-2</v>
      </c>
      <c r="I6" s="260" t="s">
        <v>157</v>
      </c>
      <c r="J6" s="248"/>
      <c r="K6" s="243" t="s">
        <v>8940</v>
      </c>
      <c r="L6" s="248" t="s">
        <v>3684</v>
      </c>
      <c r="M6" s="371"/>
    </row>
    <row r="7" spans="1:16" s="19" customFormat="1" ht="145.5" customHeight="1">
      <c r="A7" s="556">
        <v>4</v>
      </c>
      <c r="B7" s="556" t="s">
        <v>91</v>
      </c>
      <c r="C7" s="596">
        <v>1850000</v>
      </c>
      <c r="D7" s="553"/>
      <c r="E7" s="553"/>
      <c r="F7" s="556" t="s">
        <v>98</v>
      </c>
      <c r="G7" s="246">
        <v>1000000</v>
      </c>
      <c r="H7" s="253">
        <f>7000/100000/58*30</f>
        <v>3.6206896551724141E-2</v>
      </c>
      <c r="I7" s="260" t="s">
        <v>158</v>
      </c>
      <c r="J7" s="248"/>
      <c r="K7" s="553" t="s">
        <v>8936</v>
      </c>
      <c r="L7" s="553" t="s">
        <v>1928</v>
      </c>
      <c r="M7" s="371"/>
    </row>
    <row r="8" spans="1:16" s="19" customFormat="1" ht="145.5" customHeight="1">
      <c r="A8" s="556"/>
      <c r="B8" s="556"/>
      <c r="C8" s="596"/>
      <c r="D8" s="553"/>
      <c r="E8" s="553"/>
      <c r="F8" s="556"/>
      <c r="G8" s="246">
        <v>1000000</v>
      </c>
      <c r="H8" s="253">
        <f>8000/100000/58*30</f>
        <v>4.1379310344827593E-2</v>
      </c>
      <c r="I8" s="260" t="s">
        <v>159</v>
      </c>
      <c r="J8" s="248"/>
      <c r="K8" s="553"/>
      <c r="L8" s="553"/>
      <c r="M8" s="371"/>
    </row>
    <row r="9" spans="1:16" s="19" customFormat="1" ht="57.75" customHeight="1">
      <c r="A9" s="248">
        <v>5</v>
      </c>
      <c r="B9" s="248" t="s">
        <v>91</v>
      </c>
      <c r="C9" s="254">
        <v>540000</v>
      </c>
      <c r="D9" s="255"/>
      <c r="E9" s="255"/>
      <c r="F9" s="248" t="s">
        <v>98</v>
      </c>
      <c r="G9" s="246"/>
      <c r="H9" s="248" t="s">
        <v>2222</v>
      </c>
      <c r="I9" s="248"/>
      <c r="J9" s="248"/>
      <c r="K9" s="243" t="s">
        <v>8941</v>
      </c>
      <c r="L9" s="248" t="s">
        <v>1929</v>
      </c>
      <c r="M9" s="372"/>
    </row>
    <row r="10" spans="1:16" s="19" customFormat="1" ht="185.25">
      <c r="A10" s="556">
        <v>6</v>
      </c>
      <c r="B10" s="556" t="s">
        <v>155</v>
      </c>
      <c r="C10" s="596">
        <v>695000</v>
      </c>
      <c r="D10" s="255"/>
      <c r="E10" s="255"/>
      <c r="F10" s="556" t="s">
        <v>99</v>
      </c>
      <c r="G10" s="246">
        <v>600000</v>
      </c>
      <c r="H10" s="253">
        <f>15000/200000/40*30</f>
        <v>5.6249999999999994E-2</v>
      </c>
      <c r="I10" s="191" t="s">
        <v>156</v>
      </c>
      <c r="J10" s="248"/>
      <c r="K10" s="243" t="s">
        <v>8942</v>
      </c>
      <c r="L10" s="248" t="s">
        <v>1930</v>
      </c>
      <c r="M10" s="371"/>
    </row>
    <row r="11" spans="1:16" s="19" customFormat="1" ht="171">
      <c r="A11" s="556"/>
      <c r="B11" s="556"/>
      <c r="C11" s="596"/>
      <c r="D11" s="255"/>
      <c r="E11" s="255"/>
      <c r="F11" s="556"/>
      <c r="G11" s="246">
        <v>100000</v>
      </c>
      <c r="H11" s="153">
        <f>2500/50000/28*30</f>
        <v>5.3571428571428575E-2</v>
      </c>
      <c r="I11" s="196" t="s">
        <v>162</v>
      </c>
      <c r="J11" s="248"/>
      <c r="K11" s="243" t="s">
        <v>8943</v>
      </c>
      <c r="L11" s="248" t="s">
        <v>1931</v>
      </c>
      <c r="M11" s="371"/>
    </row>
    <row r="12" spans="1:16" s="19" customFormat="1" ht="156.75">
      <c r="A12" s="248">
        <v>7</v>
      </c>
      <c r="B12" s="248" t="s">
        <v>92</v>
      </c>
      <c r="C12" s="254">
        <v>270000</v>
      </c>
      <c r="D12" s="255"/>
      <c r="E12" s="255"/>
      <c r="F12" s="248" t="s">
        <v>100</v>
      </c>
      <c r="G12" s="246">
        <v>300000</v>
      </c>
      <c r="H12" s="153">
        <f>5000/50000/63*30</f>
        <v>4.7619047619047616E-2</v>
      </c>
      <c r="I12" s="196" t="s">
        <v>163</v>
      </c>
      <c r="J12" s="248" t="s">
        <v>114</v>
      </c>
      <c r="K12" s="243" t="s">
        <v>8937</v>
      </c>
      <c r="L12" s="248" t="s">
        <v>1932</v>
      </c>
      <c r="M12" s="371"/>
    </row>
    <row r="13" spans="1:16" s="19" customFormat="1">
      <c r="A13" s="248">
        <v>8</v>
      </c>
      <c r="B13" s="248" t="s">
        <v>47</v>
      </c>
      <c r="C13" s="254">
        <v>222500</v>
      </c>
      <c r="D13" s="255"/>
      <c r="E13" s="255"/>
      <c r="F13" s="248" t="s">
        <v>117</v>
      </c>
      <c r="G13" s="246"/>
      <c r="H13" s="248" t="s">
        <v>2222</v>
      </c>
      <c r="I13" s="248"/>
      <c r="J13" s="248"/>
      <c r="K13" s="243"/>
      <c r="L13" s="248"/>
      <c r="M13" s="372"/>
    </row>
    <row r="14" spans="1:16" s="19" customFormat="1" ht="42.75">
      <c r="A14" s="248">
        <v>9</v>
      </c>
      <c r="B14" s="248" t="s">
        <v>18</v>
      </c>
      <c r="C14" s="254">
        <v>200000</v>
      </c>
      <c r="D14" s="255"/>
      <c r="E14" s="255"/>
      <c r="F14" s="248" t="s">
        <v>117</v>
      </c>
      <c r="G14" s="246">
        <v>200000</v>
      </c>
      <c r="H14" s="153">
        <f>12000/200000</f>
        <v>0.06</v>
      </c>
      <c r="I14" s="196" t="s">
        <v>164</v>
      </c>
      <c r="J14" s="248"/>
      <c r="K14" s="239" t="s">
        <v>8938</v>
      </c>
      <c r="L14" s="248" t="s">
        <v>1933</v>
      </c>
      <c r="M14" s="371"/>
    </row>
    <row r="15" spans="1:16" s="19" customFormat="1" ht="142.5">
      <c r="A15" s="248">
        <v>10</v>
      </c>
      <c r="B15" s="248" t="s">
        <v>48</v>
      </c>
      <c r="C15" s="254">
        <v>500000</v>
      </c>
      <c r="D15" s="255"/>
      <c r="E15" s="255"/>
      <c r="F15" s="248" t="s">
        <v>100</v>
      </c>
      <c r="G15" s="246">
        <v>500000</v>
      </c>
      <c r="H15" s="153">
        <f>6000/100000</f>
        <v>0.06</v>
      </c>
      <c r="I15" s="196" t="s">
        <v>165</v>
      </c>
      <c r="J15" s="248" t="s">
        <v>115</v>
      </c>
      <c r="K15" s="243" t="s">
        <v>8944</v>
      </c>
      <c r="L15" s="248" t="s">
        <v>1934</v>
      </c>
      <c r="M15" s="371"/>
    </row>
    <row r="16" spans="1:16" s="19" customFormat="1" ht="128.25" customHeight="1">
      <c r="A16" s="248">
        <v>11</v>
      </c>
      <c r="B16" s="248" t="s">
        <v>52</v>
      </c>
      <c r="C16" s="254">
        <v>200000</v>
      </c>
      <c r="D16" s="255"/>
      <c r="E16" s="255"/>
      <c r="F16" s="248" t="s">
        <v>101</v>
      </c>
      <c r="G16" s="246">
        <v>200000</v>
      </c>
      <c r="H16" s="153">
        <f>6000/100000</f>
        <v>0.06</v>
      </c>
      <c r="I16" s="196" t="s">
        <v>165</v>
      </c>
      <c r="J16" s="248" t="s">
        <v>116</v>
      </c>
      <c r="K16" s="239" t="s">
        <v>8945</v>
      </c>
      <c r="L16" s="248" t="s">
        <v>1935</v>
      </c>
      <c r="M16" s="371"/>
    </row>
    <row r="17" spans="1:15" s="19" customFormat="1" ht="93" customHeight="1">
      <c r="A17" s="248">
        <v>12</v>
      </c>
      <c r="B17" s="248" t="s">
        <v>93</v>
      </c>
      <c r="C17" s="254">
        <v>94000</v>
      </c>
      <c r="D17" s="255"/>
      <c r="E17" s="255"/>
      <c r="F17" s="248" t="s">
        <v>102</v>
      </c>
      <c r="G17" s="246">
        <v>100000</v>
      </c>
      <c r="H17" s="153">
        <f>3000/50000/36*30</f>
        <v>4.9999999999999996E-2</v>
      </c>
      <c r="I17" s="196" t="s">
        <v>167</v>
      </c>
      <c r="J17" s="248"/>
      <c r="K17" s="239" t="s">
        <v>8946</v>
      </c>
      <c r="L17" s="248" t="s">
        <v>1936</v>
      </c>
      <c r="M17" s="371"/>
    </row>
    <row r="18" spans="1:15" s="19" customFormat="1">
      <c r="A18" s="248">
        <v>13</v>
      </c>
      <c r="B18" s="248" t="s">
        <v>94</v>
      </c>
      <c r="C18" s="254">
        <v>300000</v>
      </c>
      <c r="D18" s="255"/>
      <c r="E18" s="255"/>
      <c r="F18" s="248" t="s">
        <v>103</v>
      </c>
      <c r="G18" s="246"/>
      <c r="H18" s="248" t="s">
        <v>2222</v>
      </c>
      <c r="I18" s="248"/>
      <c r="J18" s="248"/>
      <c r="K18" s="243"/>
      <c r="L18" s="248"/>
      <c r="M18" s="372"/>
    </row>
    <row r="19" spans="1:15" s="19" customFormat="1" ht="57">
      <c r="A19" s="248">
        <v>14</v>
      </c>
      <c r="B19" s="248" t="s">
        <v>95</v>
      </c>
      <c r="C19" s="254">
        <v>200000</v>
      </c>
      <c r="D19" s="255"/>
      <c r="E19" s="255"/>
      <c r="F19" s="248" t="s">
        <v>103</v>
      </c>
      <c r="G19" s="372">
        <v>200000</v>
      </c>
      <c r="H19" s="153">
        <f>4000/200000</f>
        <v>0.02</v>
      </c>
      <c r="I19" s="197" t="s">
        <v>112</v>
      </c>
      <c r="J19" s="248" t="s">
        <v>113</v>
      </c>
      <c r="K19" s="243"/>
      <c r="L19" s="248"/>
      <c r="M19" s="372"/>
    </row>
    <row r="20" spans="1:15" s="19" customFormat="1">
      <c r="A20" s="248">
        <v>15</v>
      </c>
      <c r="B20" s="248" t="s">
        <v>68</v>
      </c>
      <c r="C20" s="254">
        <v>100000</v>
      </c>
      <c r="D20" s="255"/>
      <c r="E20" s="255"/>
      <c r="F20" s="248" t="s">
        <v>104</v>
      </c>
      <c r="G20" s="246"/>
      <c r="H20" s="248" t="s">
        <v>2222</v>
      </c>
      <c r="I20" s="248"/>
      <c r="J20" s="248"/>
      <c r="K20" s="243"/>
      <c r="L20" s="248"/>
      <c r="M20" s="372"/>
    </row>
    <row r="21" spans="1:15" ht="27" customHeight="1">
      <c r="A21" s="554" t="s">
        <v>1938</v>
      </c>
      <c r="B21" s="554"/>
      <c r="C21" s="309">
        <f>SUM(C4:C20)</f>
        <v>7689500</v>
      </c>
      <c r="D21" s="308"/>
      <c r="E21" s="308"/>
      <c r="F21" s="320"/>
      <c r="G21" s="308"/>
      <c r="H21" s="308"/>
      <c r="I21" s="308"/>
      <c r="J21" s="320"/>
      <c r="K21" s="278"/>
      <c r="L21" s="465"/>
      <c r="M21" s="321"/>
    </row>
    <row r="22" spans="1:15" ht="69" customHeight="1">
      <c r="A22" s="573" t="s">
        <v>9478</v>
      </c>
      <c r="B22" s="573"/>
      <c r="C22" s="573"/>
      <c r="D22" s="573"/>
      <c r="E22" s="573"/>
      <c r="F22" s="573"/>
      <c r="G22" s="573"/>
      <c r="H22" s="573"/>
      <c r="I22" s="573"/>
      <c r="J22" s="573"/>
      <c r="K22" s="573"/>
      <c r="L22" s="573"/>
      <c r="M22" s="573"/>
      <c r="N22" s="134"/>
      <c r="O22" s="134"/>
    </row>
    <row r="23" spans="1:15">
      <c r="A23" s="33"/>
      <c r="B23" s="606"/>
      <c r="C23" s="606"/>
      <c r="D23" s="606"/>
      <c r="E23" s="606"/>
      <c r="F23" s="606"/>
      <c r="G23" s="606"/>
      <c r="H23" s="606"/>
      <c r="I23" s="606"/>
      <c r="J23" s="606"/>
      <c r="K23" s="606"/>
      <c r="L23" s="606"/>
      <c r="M23" s="606"/>
      <c r="N23" s="132"/>
    </row>
  </sheetData>
  <mergeCells count="27">
    <mergeCell ref="B23:M23"/>
    <mergeCell ref="A10:A11"/>
    <mergeCell ref="B10:B11"/>
    <mergeCell ref="C10:C11"/>
    <mergeCell ref="F10:F11"/>
    <mergeCell ref="A22:M22"/>
    <mergeCell ref="A21:B21"/>
    <mergeCell ref="A7:A8"/>
    <mergeCell ref="B7:B8"/>
    <mergeCell ref="C7:C8"/>
    <mergeCell ref="A2:A3"/>
    <mergeCell ref="B2:B3"/>
    <mergeCell ref="C2:C3"/>
    <mergeCell ref="D2:D3"/>
    <mergeCell ref="E2:E3"/>
    <mergeCell ref="M2:M3"/>
    <mergeCell ref="D7:D8"/>
    <mergeCell ref="E7:E8"/>
    <mergeCell ref="F7:F8"/>
    <mergeCell ref="F2:F3"/>
    <mergeCell ref="G2:G3"/>
    <mergeCell ref="H2:H3"/>
    <mergeCell ref="I2:I3"/>
    <mergeCell ref="J2:L2"/>
    <mergeCell ref="K3:L3"/>
    <mergeCell ref="L7:L8"/>
    <mergeCell ref="K7:K8"/>
  </mergeCells>
  <phoneticPr fontId="2" type="noConversion"/>
  <printOptions horizontalCentered="1"/>
  <pageMargins left="0.41" right="0.51181102362204722" top="0.65" bottom="0.48" header="0.31496062992125984" footer="0.31496062992125984"/>
  <pageSetup paperSize="9" scale="67" fitToHeight="0" orientation="landscape" r:id="rId1"/>
  <headerFooter>
    <oddFooter>&amp;C&amp;P</oddFooter>
  </headerFooter>
  <rowBreaks count="1" manualBreakCount="1">
    <brk id="8" max="1638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0"/>
  <sheetViews>
    <sheetView zoomScale="90" zoomScaleNormal="90" workbookViewId="0">
      <selection activeCell="C3" sqref="C3:D116"/>
    </sheetView>
  </sheetViews>
  <sheetFormatPr defaultColWidth="8.875" defaultRowHeight="14.25"/>
  <cols>
    <col min="1" max="1" width="6.875" style="3" customWidth="1"/>
    <col min="2" max="2" width="12.375" style="3" customWidth="1"/>
    <col min="3" max="3" width="17.75" style="3" customWidth="1"/>
    <col min="4" max="4" width="17.875" style="3" customWidth="1"/>
    <col min="5" max="5" width="13.25" style="3" customWidth="1"/>
    <col min="6" max="6" width="13.75" style="3" customWidth="1"/>
    <col min="7" max="7" width="24.875" style="11" customWidth="1"/>
    <col min="8" max="8" width="20.375" style="11" customWidth="1"/>
    <col min="9" max="16384" width="8.875" style="3"/>
  </cols>
  <sheetData>
    <row r="1" spans="1:8" s="2" customFormat="1" ht="19.5">
      <c r="A1" s="1" t="s">
        <v>3976</v>
      </c>
      <c r="G1" s="41"/>
      <c r="H1" s="41"/>
    </row>
    <row r="2" spans="1:8" s="20" customFormat="1">
      <c r="A2" s="244" t="s">
        <v>0</v>
      </c>
      <c r="B2" s="244" t="s">
        <v>83</v>
      </c>
      <c r="C2" s="244" t="s">
        <v>21</v>
      </c>
      <c r="D2" s="244" t="s">
        <v>22</v>
      </c>
      <c r="E2" s="244" t="s">
        <v>84</v>
      </c>
      <c r="F2" s="244" t="s">
        <v>153</v>
      </c>
      <c r="G2" s="244" t="s">
        <v>1977</v>
      </c>
      <c r="H2" s="244" t="s">
        <v>1984</v>
      </c>
    </row>
    <row r="3" spans="1:8">
      <c r="A3" s="248">
        <v>1</v>
      </c>
      <c r="B3" s="248" t="s">
        <v>118</v>
      </c>
      <c r="C3" s="255"/>
      <c r="D3" s="255"/>
      <c r="E3" s="254">
        <v>20000</v>
      </c>
      <c r="F3" s="248" t="s">
        <v>154</v>
      </c>
      <c r="G3" s="243"/>
      <c r="H3" s="243"/>
    </row>
    <row r="4" spans="1:8" ht="57">
      <c r="A4" s="248">
        <v>2</v>
      </c>
      <c r="B4" s="248" t="s">
        <v>1986</v>
      </c>
      <c r="C4" s="255"/>
      <c r="D4" s="255"/>
      <c r="E4" s="248">
        <v>1</v>
      </c>
      <c r="F4" s="248" t="s">
        <v>1987</v>
      </c>
      <c r="G4" s="243"/>
      <c r="H4" s="243" t="s">
        <v>2538</v>
      </c>
    </row>
    <row r="5" spans="1:8" ht="28.5">
      <c r="A5" s="248">
        <v>3</v>
      </c>
      <c r="B5" s="248" t="s">
        <v>1988</v>
      </c>
      <c r="C5" s="255"/>
      <c r="D5" s="255"/>
      <c r="E5" s="254">
        <v>20000</v>
      </c>
      <c r="F5" s="248" t="s">
        <v>1989</v>
      </c>
      <c r="G5" s="243"/>
      <c r="H5" s="243"/>
    </row>
    <row r="6" spans="1:8">
      <c r="A6" s="248">
        <v>4</v>
      </c>
      <c r="B6" s="248" t="s">
        <v>121</v>
      </c>
      <c r="C6" s="255"/>
      <c r="D6" s="255"/>
      <c r="E6" s="254">
        <v>20000</v>
      </c>
      <c r="F6" s="248" t="s">
        <v>154</v>
      </c>
      <c r="G6" s="243"/>
      <c r="H6" s="243"/>
    </row>
    <row r="7" spans="1:8">
      <c r="A7" s="248">
        <v>5</v>
      </c>
      <c r="B7" s="248" t="s">
        <v>45</v>
      </c>
      <c r="C7" s="255"/>
      <c r="D7" s="255"/>
      <c r="E7" s="254">
        <v>100000</v>
      </c>
      <c r="F7" s="248" t="s">
        <v>154</v>
      </c>
      <c r="G7" s="243"/>
      <c r="H7" s="248" t="s">
        <v>2200</v>
      </c>
    </row>
    <row r="8" spans="1:8">
      <c r="A8" s="248">
        <v>6</v>
      </c>
      <c r="B8" s="248" t="s">
        <v>122</v>
      </c>
      <c r="C8" s="255"/>
      <c r="D8" s="255"/>
      <c r="E8" s="254">
        <v>20000</v>
      </c>
      <c r="F8" s="248" t="s">
        <v>154</v>
      </c>
      <c r="G8" s="243"/>
      <c r="H8" s="243"/>
    </row>
    <row r="9" spans="1:8">
      <c r="A9" s="248">
        <v>7</v>
      </c>
      <c r="B9" s="248" t="s">
        <v>123</v>
      </c>
      <c r="C9" s="255"/>
      <c r="D9" s="255"/>
      <c r="E9" s="254">
        <v>45000</v>
      </c>
      <c r="F9" s="248" t="s">
        <v>154</v>
      </c>
      <c r="G9" s="243"/>
      <c r="H9" s="243"/>
    </row>
    <row r="10" spans="1:8" ht="28.5">
      <c r="A10" s="248">
        <v>8</v>
      </c>
      <c r="B10" s="248" t="s">
        <v>1990</v>
      </c>
      <c r="C10" s="255"/>
      <c r="D10" s="255"/>
      <c r="E10" s="254">
        <v>20000</v>
      </c>
      <c r="F10" s="248" t="s">
        <v>1991</v>
      </c>
      <c r="G10" s="243"/>
      <c r="H10" s="243"/>
    </row>
    <row r="11" spans="1:8" ht="28.5">
      <c r="A11" s="248">
        <v>9</v>
      </c>
      <c r="B11" s="248" t="s">
        <v>125</v>
      </c>
      <c r="C11" s="255"/>
      <c r="D11" s="255"/>
      <c r="E11" s="254">
        <v>200000</v>
      </c>
      <c r="F11" s="248" t="s">
        <v>1591</v>
      </c>
      <c r="G11" s="243"/>
      <c r="H11" s="248" t="s">
        <v>2200</v>
      </c>
    </row>
    <row r="12" spans="1:8" ht="28.5">
      <c r="A12" s="248">
        <v>10</v>
      </c>
      <c r="B12" s="248" t="s">
        <v>47</v>
      </c>
      <c r="C12" s="255"/>
      <c r="D12" s="255"/>
      <c r="E12" s="254">
        <v>95000</v>
      </c>
      <c r="F12" s="248" t="s">
        <v>1591</v>
      </c>
      <c r="G12" s="243"/>
      <c r="H12" s="243"/>
    </row>
    <row r="13" spans="1:8" ht="28.5">
      <c r="A13" s="248">
        <v>11</v>
      </c>
      <c r="B13" s="248" t="s">
        <v>126</v>
      </c>
      <c r="C13" s="255"/>
      <c r="D13" s="255"/>
      <c r="E13" s="254">
        <v>20000</v>
      </c>
      <c r="F13" s="248" t="s">
        <v>1591</v>
      </c>
      <c r="G13" s="243"/>
      <c r="H13" s="243"/>
    </row>
    <row r="14" spans="1:8" ht="28.5">
      <c r="A14" s="248">
        <v>12</v>
      </c>
      <c r="B14" s="248" t="s">
        <v>48</v>
      </c>
      <c r="C14" s="255"/>
      <c r="D14" s="255"/>
      <c r="E14" s="254">
        <v>20000</v>
      </c>
      <c r="F14" s="248" t="s">
        <v>1591</v>
      </c>
      <c r="G14" s="243"/>
      <c r="H14" s="243"/>
    </row>
    <row r="15" spans="1:8" ht="28.5">
      <c r="A15" s="248">
        <v>13</v>
      </c>
      <c r="B15" s="248" t="s">
        <v>127</v>
      </c>
      <c r="C15" s="255"/>
      <c r="D15" s="255"/>
      <c r="E15" s="254">
        <v>95000</v>
      </c>
      <c r="F15" s="248" t="s">
        <v>1591</v>
      </c>
      <c r="G15" s="243"/>
      <c r="H15" s="243"/>
    </row>
    <row r="16" spans="1:8" ht="98.25" customHeight="1">
      <c r="A16" s="248">
        <v>14</v>
      </c>
      <c r="B16" s="248" t="s">
        <v>127</v>
      </c>
      <c r="C16" s="255"/>
      <c r="D16" s="255"/>
      <c r="E16" s="254">
        <v>345000</v>
      </c>
      <c r="F16" s="248" t="s">
        <v>1591</v>
      </c>
      <c r="G16" s="553" t="s">
        <v>1985</v>
      </c>
      <c r="H16" s="243" t="s">
        <v>2202</v>
      </c>
    </row>
    <row r="17" spans="1:8" ht="98.25" customHeight="1">
      <c r="A17" s="248">
        <v>15</v>
      </c>
      <c r="B17" s="248" t="s">
        <v>50</v>
      </c>
      <c r="C17" s="255"/>
      <c r="D17" s="255"/>
      <c r="E17" s="254">
        <v>220000</v>
      </c>
      <c r="F17" s="248" t="s">
        <v>1591</v>
      </c>
      <c r="G17" s="553"/>
      <c r="H17" s="243" t="s">
        <v>2201</v>
      </c>
    </row>
    <row r="18" spans="1:8" ht="28.5">
      <c r="A18" s="248">
        <v>16</v>
      </c>
      <c r="B18" s="248" t="s">
        <v>51</v>
      </c>
      <c r="C18" s="255"/>
      <c r="D18" s="255"/>
      <c r="E18" s="254">
        <v>12000</v>
      </c>
      <c r="F18" s="248" t="s">
        <v>1591</v>
      </c>
      <c r="G18" s="243"/>
      <c r="H18" s="243"/>
    </row>
    <row r="19" spans="1:8" ht="28.5">
      <c r="A19" s="248">
        <v>17</v>
      </c>
      <c r="B19" s="248" t="s">
        <v>51</v>
      </c>
      <c r="C19" s="255"/>
      <c r="D19" s="255"/>
      <c r="E19" s="254">
        <v>30000</v>
      </c>
      <c r="F19" s="248" t="s">
        <v>1592</v>
      </c>
      <c r="G19" s="243"/>
      <c r="H19" s="243"/>
    </row>
    <row r="20" spans="1:8" ht="28.5">
      <c r="A20" s="248">
        <v>18</v>
      </c>
      <c r="B20" s="248" t="s">
        <v>52</v>
      </c>
      <c r="C20" s="255"/>
      <c r="D20" s="255"/>
      <c r="E20" s="254">
        <v>20000</v>
      </c>
      <c r="F20" s="248" t="s">
        <v>1592</v>
      </c>
      <c r="G20" s="243"/>
      <c r="H20" s="243"/>
    </row>
    <row r="21" spans="1:8" ht="28.5">
      <c r="A21" s="248">
        <v>19</v>
      </c>
      <c r="B21" s="248" t="s">
        <v>52</v>
      </c>
      <c r="C21" s="255"/>
      <c r="D21" s="255"/>
      <c r="E21" s="254">
        <v>200000</v>
      </c>
      <c r="F21" s="248" t="s">
        <v>1592</v>
      </c>
      <c r="G21" s="243"/>
      <c r="H21" s="248" t="s">
        <v>2200</v>
      </c>
    </row>
    <row r="22" spans="1:8" ht="28.5">
      <c r="A22" s="248">
        <v>20</v>
      </c>
      <c r="B22" s="248" t="s">
        <v>52</v>
      </c>
      <c r="C22" s="255"/>
      <c r="D22" s="255"/>
      <c r="E22" s="254">
        <v>30000</v>
      </c>
      <c r="F22" s="248" t="s">
        <v>1592</v>
      </c>
      <c r="G22" s="243"/>
      <c r="H22" s="243"/>
    </row>
    <row r="23" spans="1:8" ht="28.5">
      <c r="A23" s="248">
        <v>21</v>
      </c>
      <c r="B23" s="248" t="s">
        <v>53</v>
      </c>
      <c r="C23" s="255"/>
      <c r="D23" s="255"/>
      <c r="E23" s="254">
        <v>20000</v>
      </c>
      <c r="F23" s="248" t="s">
        <v>1592</v>
      </c>
      <c r="G23" s="243"/>
      <c r="H23" s="243"/>
    </row>
    <row r="24" spans="1:8" ht="28.5">
      <c r="A24" s="248">
        <v>22</v>
      </c>
      <c r="B24" s="248" t="s">
        <v>53</v>
      </c>
      <c r="C24" s="255"/>
      <c r="D24" s="255"/>
      <c r="E24" s="254">
        <v>100000</v>
      </c>
      <c r="F24" s="248" t="s">
        <v>1592</v>
      </c>
      <c r="G24" s="243"/>
      <c r="H24" s="248" t="s">
        <v>2200</v>
      </c>
    </row>
    <row r="25" spans="1:8" ht="28.5">
      <c r="A25" s="248">
        <v>23</v>
      </c>
      <c r="B25" s="248" t="s">
        <v>54</v>
      </c>
      <c r="C25" s="255"/>
      <c r="D25" s="255"/>
      <c r="E25" s="254">
        <v>100000</v>
      </c>
      <c r="F25" s="248" t="s">
        <v>1592</v>
      </c>
      <c r="G25" s="243"/>
      <c r="H25" s="248" t="s">
        <v>2200</v>
      </c>
    </row>
    <row r="26" spans="1:8" ht="28.5">
      <c r="A26" s="248">
        <v>24</v>
      </c>
      <c r="B26" s="248" t="s">
        <v>54</v>
      </c>
      <c r="C26" s="255"/>
      <c r="D26" s="255"/>
      <c r="E26" s="254">
        <v>100000</v>
      </c>
      <c r="F26" s="248" t="s">
        <v>1592</v>
      </c>
      <c r="G26" s="243"/>
      <c r="H26" s="248" t="s">
        <v>2200</v>
      </c>
    </row>
    <row r="27" spans="1:8" ht="28.5">
      <c r="A27" s="248">
        <v>25</v>
      </c>
      <c r="B27" s="248" t="s">
        <v>12</v>
      </c>
      <c r="C27" s="255"/>
      <c r="D27" s="255"/>
      <c r="E27" s="254">
        <v>100000</v>
      </c>
      <c r="F27" s="248" t="s">
        <v>1592</v>
      </c>
      <c r="G27" s="243"/>
      <c r="H27" s="248" t="s">
        <v>2200</v>
      </c>
    </row>
    <row r="28" spans="1:8" ht="28.5">
      <c r="A28" s="248">
        <v>26</v>
      </c>
      <c r="B28" s="248" t="s">
        <v>55</v>
      </c>
      <c r="C28" s="255"/>
      <c r="D28" s="255"/>
      <c r="E28" s="254">
        <v>18000</v>
      </c>
      <c r="F28" s="248" t="s">
        <v>1592</v>
      </c>
      <c r="G28" s="243"/>
      <c r="H28" s="243"/>
    </row>
    <row r="29" spans="1:8" ht="28.5">
      <c r="A29" s="248">
        <v>27</v>
      </c>
      <c r="B29" s="248" t="s">
        <v>55</v>
      </c>
      <c r="C29" s="255"/>
      <c r="D29" s="255"/>
      <c r="E29" s="254">
        <v>285000</v>
      </c>
      <c r="F29" s="248" t="s">
        <v>1592</v>
      </c>
      <c r="G29" s="243"/>
      <c r="H29" s="248" t="s">
        <v>2200</v>
      </c>
    </row>
    <row r="30" spans="1:8" ht="28.5">
      <c r="A30" s="248">
        <v>28</v>
      </c>
      <c r="B30" s="248" t="s">
        <v>128</v>
      </c>
      <c r="C30" s="255"/>
      <c r="D30" s="255"/>
      <c r="E30" s="254">
        <v>72000</v>
      </c>
      <c r="F30" s="248" t="s">
        <v>1592</v>
      </c>
      <c r="G30" s="243"/>
      <c r="H30" s="243"/>
    </row>
    <row r="31" spans="1:8" ht="28.5">
      <c r="A31" s="248">
        <v>29</v>
      </c>
      <c r="B31" s="248" t="s">
        <v>57</v>
      </c>
      <c r="C31" s="255"/>
      <c r="D31" s="255"/>
      <c r="E31" s="254">
        <v>20000</v>
      </c>
      <c r="F31" s="248" t="s">
        <v>1592</v>
      </c>
      <c r="G31" s="243"/>
      <c r="H31" s="243"/>
    </row>
    <row r="32" spans="1:8" ht="28.5">
      <c r="A32" s="248">
        <v>30</v>
      </c>
      <c r="B32" s="248" t="s">
        <v>58</v>
      </c>
      <c r="C32" s="255"/>
      <c r="D32" s="255"/>
      <c r="E32" s="254">
        <v>30000</v>
      </c>
      <c r="F32" s="248" t="s">
        <v>1592</v>
      </c>
      <c r="G32" s="243"/>
      <c r="H32" s="243"/>
    </row>
    <row r="33" spans="1:8" ht="28.5">
      <c r="A33" s="248">
        <v>31</v>
      </c>
      <c r="B33" s="248" t="s">
        <v>129</v>
      </c>
      <c r="C33" s="255"/>
      <c r="D33" s="255"/>
      <c r="E33" s="254">
        <v>20000</v>
      </c>
      <c r="F33" s="248" t="s">
        <v>1592</v>
      </c>
      <c r="G33" s="243"/>
      <c r="H33" s="243"/>
    </row>
    <row r="34" spans="1:8" ht="28.5">
      <c r="A34" s="248">
        <v>32</v>
      </c>
      <c r="B34" s="248" t="s">
        <v>130</v>
      </c>
      <c r="C34" s="255"/>
      <c r="D34" s="255"/>
      <c r="E34" s="254">
        <v>42000</v>
      </c>
      <c r="F34" s="248" t="s">
        <v>1593</v>
      </c>
      <c r="G34" s="243"/>
      <c r="H34" s="243"/>
    </row>
    <row r="35" spans="1:8" ht="28.5">
      <c r="A35" s="248">
        <v>33</v>
      </c>
      <c r="B35" s="248" t="s">
        <v>59</v>
      </c>
      <c r="C35" s="255"/>
      <c r="D35" s="255"/>
      <c r="E35" s="254">
        <v>20000</v>
      </c>
      <c r="F35" s="248" t="s">
        <v>1593</v>
      </c>
      <c r="G35" s="243"/>
      <c r="H35" s="243"/>
    </row>
    <row r="36" spans="1:8" ht="28.5">
      <c r="A36" s="248">
        <v>34</v>
      </c>
      <c r="B36" s="248" t="s">
        <v>14</v>
      </c>
      <c r="C36" s="255"/>
      <c r="D36" s="255"/>
      <c r="E36" s="254">
        <v>18000</v>
      </c>
      <c r="F36" s="248" t="s">
        <v>1593</v>
      </c>
      <c r="G36" s="243"/>
      <c r="H36" s="243"/>
    </row>
    <row r="37" spans="1:8" ht="28.5">
      <c r="A37" s="248">
        <v>35</v>
      </c>
      <c r="B37" s="248" t="s">
        <v>14</v>
      </c>
      <c r="C37" s="255"/>
      <c r="D37" s="255"/>
      <c r="E37" s="254">
        <v>72000</v>
      </c>
      <c r="F37" s="248" t="s">
        <v>1593</v>
      </c>
      <c r="G37" s="243"/>
      <c r="H37" s="243"/>
    </row>
    <row r="38" spans="1:8" ht="28.5">
      <c r="A38" s="248">
        <v>36</v>
      </c>
      <c r="B38" s="248" t="s">
        <v>61</v>
      </c>
      <c r="C38" s="255"/>
      <c r="D38" s="255"/>
      <c r="E38" s="254">
        <v>20000</v>
      </c>
      <c r="F38" s="248" t="s">
        <v>1593</v>
      </c>
      <c r="G38" s="243"/>
      <c r="H38" s="243"/>
    </row>
    <row r="39" spans="1:8" ht="28.5">
      <c r="A39" s="248">
        <v>37</v>
      </c>
      <c r="B39" s="248" t="s">
        <v>15</v>
      </c>
      <c r="C39" s="255"/>
      <c r="D39" s="255"/>
      <c r="E39" s="254">
        <v>30000</v>
      </c>
      <c r="F39" s="248" t="s">
        <v>1593</v>
      </c>
      <c r="G39" s="243"/>
      <c r="H39" s="243"/>
    </row>
    <row r="40" spans="1:8" ht="28.5">
      <c r="A40" s="248">
        <v>38</v>
      </c>
      <c r="B40" s="248" t="s">
        <v>131</v>
      </c>
      <c r="C40" s="255"/>
      <c r="D40" s="255"/>
      <c r="E40" s="254">
        <v>20000</v>
      </c>
      <c r="F40" s="248" t="s">
        <v>1593</v>
      </c>
      <c r="G40" s="243"/>
      <c r="H40" s="243"/>
    </row>
    <row r="41" spans="1:8" ht="28.5">
      <c r="A41" s="248">
        <v>39</v>
      </c>
      <c r="B41" s="248" t="s">
        <v>132</v>
      </c>
      <c r="C41" s="255"/>
      <c r="D41" s="255"/>
      <c r="E41" s="254">
        <v>50000</v>
      </c>
      <c r="F41" s="248" t="s">
        <v>1593</v>
      </c>
      <c r="G41" s="243"/>
      <c r="H41" s="243"/>
    </row>
    <row r="42" spans="1:8" ht="28.5">
      <c r="A42" s="248">
        <v>40</v>
      </c>
      <c r="B42" s="248" t="s">
        <v>132</v>
      </c>
      <c r="C42" s="255"/>
      <c r="D42" s="255"/>
      <c r="E42" s="254">
        <v>12000</v>
      </c>
      <c r="F42" s="248" t="s">
        <v>1593</v>
      </c>
      <c r="G42" s="243"/>
      <c r="H42" s="243"/>
    </row>
    <row r="43" spans="1:8" ht="28.5">
      <c r="A43" s="248">
        <v>41</v>
      </c>
      <c r="B43" s="248" t="s">
        <v>133</v>
      </c>
      <c r="C43" s="255"/>
      <c r="D43" s="255"/>
      <c r="E43" s="254">
        <v>18000</v>
      </c>
      <c r="F43" s="248" t="s">
        <v>1593</v>
      </c>
      <c r="G43" s="243"/>
      <c r="H43" s="243"/>
    </row>
    <row r="44" spans="1:8" ht="28.5">
      <c r="A44" s="248">
        <v>42</v>
      </c>
      <c r="B44" s="248" t="s">
        <v>64</v>
      </c>
      <c r="C44" s="255"/>
      <c r="D44" s="255"/>
      <c r="E44" s="254">
        <v>150000</v>
      </c>
      <c r="F44" s="248" t="s">
        <v>1593</v>
      </c>
      <c r="G44" s="243"/>
      <c r="H44" s="248" t="s">
        <v>2200</v>
      </c>
    </row>
    <row r="45" spans="1:8" ht="28.5">
      <c r="A45" s="248">
        <v>43</v>
      </c>
      <c r="B45" s="248" t="s">
        <v>64</v>
      </c>
      <c r="C45" s="255"/>
      <c r="D45" s="255"/>
      <c r="E45" s="254">
        <v>56000</v>
      </c>
      <c r="F45" s="248" t="s">
        <v>1593</v>
      </c>
      <c r="G45" s="243"/>
      <c r="H45" s="243"/>
    </row>
    <row r="46" spans="1:8" ht="28.5">
      <c r="A46" s="248">
        <v>44</v>
      </c>
      <c r="B46" s="248" t="s">
        <v>66</v>
      </c>
      <c r="C46" s="255"/>
      <c r="D46" s="255"/>
      <c r="E46" s="254">
        <v>20000</v>
      </c>
      <c r="F46" s="248" t="s">
        <v>1593</v>
      </c>
      <c r="G46" s="243"/>
      <c r="H46" s="243"/>
    </row>
    <row r="47" spans="1:8" ht="28.5">
      <c r="A47" s="248">
        <v>45</v>
      </c>
      <c r="B47" s="248" t="s">
        <v>67</v>
      </c>
      <c r="C47" s="255"/>
      <c r="D47" s="255"/>
      <c r="E47" s="254">
        <v>30000</v>
      </c>
      <c r="F47" s="248" t="s">
        <v>1593</v>
      </c>
      <c r="G47" s="243"/>
      <c r="H47" s="243"/>
    </row>
    <row r="48" spans="1:8" ht="28.5">
      <c r="A48" s="248">
        <v>46</v>
      </c>
      <c r="B48" s="248" t="s">
        <v>134</v>
      </c>
      <c r="C48" s="255"/>
      <c r="D48" s="255"/>
      <c r="E48" s="254">
        <v>20000</v>
      </c>
      <c r="F48" s="248" t="s">
        <v>1593</v>
      </c>
      <c r="G48" s="243"/>
      <c r="H48" s="243"/>
    </row>
    <row r="49" spans="1:8" ht="28.5">
      <c r="A49" s="248">
        <v>47</v>
      </c>
      <c r="B49" s="248" t="s">
        <v>135</v>
      </c>
      <c r="C49" s="255"/>
      <c r="D49" s="255"/>
      <c r="E49" s="254">
        <v>42000</v>
      </c>
      <c r="F49" s="248" t="s">
        <v>1593</v>
      </c>
      <c r="G49" s="243"/>
      <c r="H49" s="243"/>
    </row>
    <row r="50" spans="1:8" ht="28.5">
      <c r="A50" s="248">
        <v>48</v>
      </c>
      <c r="B50" s="248" t="s">
        <v>136</v>
      </c>
      <c r="C50" s="255"/>
      <c r="D50" s="255"/>
      <c r="E50" s="254">
        <v>20000</v>
      </c>
      <c r="F50" s="248" t="s">
        <v>1594</v>
      </c>
      <c r="G50" s="243"/>
      <c r="H50" s="243"/>
    </row>
    <row r="51" spans="1:8" ht="28.5">
      <c r="A51" s="248">
        <v>49</v>
      </c>
      <c r="B51" s="248" t="s">
        <v>137</v>
      </c>
      <c r="C51" s="255"/>
      <c r="D51" s="255"/>
      <c r="E51" s="254">
        <v>20000</v>
      </c>
      <c r="F51" s="248" t="s">
        <v>1594</v>
      </c>
      <c r="G51" s="243"/>
      <c r="H51" s="243"/>
    </row>
    <row r="52" spans="1:8" ht="28.5">
      <c r="A52" s="248">
        <v>50</v>
      </c>
      <c r="B52" s="248" t="s">
        <v>138</v>
      </c>
      <c r="C52" s="255"/>
      <c r="D52" s="255"/>
      <c r="E52" s="254">
        <v>18000</v>
      </c>
      <c r="F52" s="248" t="s">
        <v>1594</v>
      </c>
      <c r="G52" s="243"/>
      <c r="H52" s="243"/>
    </row>
    <row r="53" spans="1:8" ht="28.5">
      <c r="A53" s="248">
        <v>51</v>
      </c>
      <c r="B53" s="248" t="s">
        <v>69</v>
      </c>
      <c r="C53" s="255"/>
      <c r="D53" s="255"/>
      <c r="E53" s="254">
        <v>86000</v>
      </c>
      <c r="F53" s="248" t="s">
        <v>1594</v>
      </c>
      <c r="G53" s="243"/>
      <c r="H53" s="243"/>
    </row>
    <row r="54" spans="1:8" ht="28.5">
      <c r="A54" s="248">
        <v>52</v>
      </c>
      <c r="B54" s="248" t="s">
        <v>71</v>
      </c>
      <c r="C54" s="255"/>
      <c r="D54" s="255"/>
      <c r="E54" s="254">
        <v>20000</v>
      </c>
      <c r="F54" s="248" t="s">
        <v>1594</v>
      </c>
      <c r="G54" s="243"/>
      <c r="H54" s="243"/>
    </row>
    <row r="55" spans="1:8" ht="28.5">
      <c r="A55" s="248">
        <v>53</v>
      </c>
      <c r="B55" s="248" t="s">
        <v>72</v>
      </c>
      <c r="C55" s="255"/>
      <c r="D55" s="255"/>
      <c r="E55" s="254">
        <v>30000</v>
      </c>
      <c r="F55" s="248" t="s">
        <v>1594</v>
      </c>
      <c r="G55" s="243"/>
      <c r="H55" s="243"/>
    </row>
    <row r="56" spans="1:8" ht="28.5">
      <c r="A56" s="248">
        <v>54</v>
      </c>
      <c r="B56" s="248" t="s">
        <v>73</v>
      </c>
      <c r="C56" s="255"/>
      <c r="D56" s="255"/>
      <c r="E56" s="254">
        <v>20000</v>
      </c>
      <c r="F56" s="248" t="s">
        <v>1594</v>
      </c>
      <c r="G56" s="243"/>
      <c r="H56" s="243"/>
    </row>
    <row r="57" spans="1:8" ht="28.5">
      <c r="A57" s="248">
        <v>55</v>
      </c>
      <c r="B57" s="248" t="s">
        <v>139</v>
      </c>
      <c r="C57" s="255"/>
      <c r="D57" s="255"/>
      <c r="E57" s="254">
        <v>58000</v>
      </c>
      <c r="F57" s="248" t="s">
        <v>1594</v>
      </c>
      <c r="G57" s="243"/>
      <c r="H57" s="243"/>
    </row>
    <row r="58" spans="1:8" ht="28.5">
      <c r="A58" s="248">
        <v>56</v>
      </c>
      <c r="B58" s="248" t="s">
        <v>74</v>
      </c>
      <c r="C58" s="255"/>
      <c r="D58" s="255"/>
      <c r="E58" s="254">
        <v>18000</v>
      </c>
      <c r="F58" s="248" t="s">
        <v>1594</v>
      </c>
      <c r="G58" s="243"/>
      <c r="H58" s="243"/>
    </row>
    <row r="59" spans="1:8" ht="28.5">
      <c r="A59" s="248">
        <v>57</v>
      </c>
      <c r="B59" s="248" t="s">
        <v>75</v>
      </c>
      <c r="C59" s="255"/>
      <c r="D59" s="255"/>
      <c r="E59" s="254">
        <v>32000</v>
      </c>
      <c r="F59" s="248" t="s">
        <v>1594</v>
      </c>
      <c r="G59" s="243"/>
      <c r="H59" s="243"/>
    </row>
    <row r="60" spans="1:8" ht="28.5">
      <c r="A60" s="248">
        <v>58</v>
      </c>
      <c r="B60" s="248" t="s">
        <v>140</v>
      </c>
      <c r="C60" s="255"/>
      <c r="D60" s="255"/>
      <c r="E60" s="254">
        <v>86000</v>
      </c>
      <c r="F60" s="248" t="s">
        <v>1594</v>
      </c>
      <c r="G60" s="243"/>
      <c r="H60" s="243"/>
    </row>
    <row r="61" spans="1:8" ht="28.5">
      <c r="A61" s="248">
        <v>59</v>
      </c>
      <c r="B61" s="248" t="s">
        <v>77</v>
      </c>
      <c r="C61" s="255"/>
      <c r="D61" s="255"/>
      <c r="E61" s="254">
        <v>18000</v>
      </c>
      <c r="F61" s="248" t="s">
        <v>1594</v>
      </c>
      <c r="G61" s="243"/>
      <c r="H61" s="243"/>
    </row>
    <row r="62" spans="1:8" ht="28.5">
      <c r="A62" s="248">
        <v>60</v>
      </c>
      <c r="B62" s="248" t="s">
        <v>78</v>
      </c>
      <c r="C62" s="255"/>
      <c r="D62" s="255"/>
      <c r="E62" s="254">
        <v>21000</v>
      </c>
      <c r="F62" s="248" t="s">
        <v>1594</v>
      </c>
      <c r="G62" s="243"/>
      <c r="H62" s="243"/>
    </row>
    <row r="63" spans="1:8" ht="28.5">
      <c r="A63" s="248">
        <v>61</v>
      </c>
      <c r="B63" s="248" t="s">
        <v>79</v>
      </c>
      <c r="C63" s="255"/>
      <c r="D63" s="255"/>
      <c r="E63" s="254">
        <v>10000</v>
      </c>
      <c r="F63" s="248" t="s">
        <v>1594</v>
      </c>
      <c r="G63" s="243"/>
      <c r="H63" s="243"/>
    </row>
    <row r="64" spans="1:8" ht="28.5">
      <c r="A64" s="248">
        <v>62</v>
      </c>
      <c r="B64" s="248" t="s">
        <v>141</v>
      </c>
      <c r="C64" s="255"/>
      <c r="D64" s="255"/>
      <c r="E64" s="254">
        <v>20000</v>
      </c>
      <c r="F64" s="248" t="s">
        <v>1595</v>
      </c>
      <c r="G64" s="243"/>
      <c r="H64" s="243"/>
    </row>
    <row r="65" spans="1:8" ht="28.5">
      <c r="A65" s="248">
        <v>63</v>
      </c>
      <c r="B65" s="248" t="s">
        <v>141</v>
      </c>
      <c r="C65" s="255"/>
      <c r="D65" s="255"/>
      <c r="E65" s="254">
        <v>20000</v>
      </c>
      <c r="F65" s="248" t="s">
        <v>1595</v>
      </c>
      <c r="G65" s="243"/>
      <c r="H65" s="243"/>
    </row>
    <row r="66" spans="1:8" ht="28.5">
      <c r="A66" s="248">
        <v>64</v>
      </c>
      <c r="B66" s="248" t="s">
        <v>142</v>
      </c>
      <c r="C66" s="255"/>
      <c r="D66" s="255"/>
      <c r="E66" s="254">
        <v>8000</v>
      </c>
      <c r="F66" s="248" t="s">
        <v>1595</v>
      </c>
      <c r="G66" s="243"/>
      <c r="H66" s="243"/>
    </row>
    <row r="67" spans="1:8" ht="28.5">
      <c r="A67" s="248">
        <v>65</v>
      </c>
      <c r="B67" s="248" t="s">
        <v>143</v>
      </c>
      <c r="C67" s="255"/>
      <c r="D67" s="255"/>
      <c r="E67" s="254">
        <v>16000</v>
      </c>
      <c r="F67" s="248" t="s">
        <v>1596</v>
      </c>
      <c r="G67" s="243"/>
      <c r="H67" s="243"/>
    </row>
    <row r="68" spans="1:8" ht="28.5">
      <c r="A68" s="248">
        <v>66</v>
      </c>
      <c r="B68" s="248" t="s">
        <v>144</v>
      </c>
      <c r="C68" s="255"/>
      <c r="D68" s="255"/>
      <c r="E68" s="254">
        <v>20000</v>
      </c>
      <c r="F68" s="248" t="s">
        <v>1596</v>
      </c>
      <c r="G68" s="243"/>
      <c r="H68" s="243"/>
    </row>
    <row r="69" spans="1:8" ht="28.5">
      <c r="A69" s="248">
        <v>67</v>
      </c>
      <c r="B69" s="248" t="s">
        <v>82</v>
      </c>
      <c r="C69" s="255"/>
      <c r="D69" s="255"/>
      <c r="E69" s="254">
        <v>20000</v>
      </c>
      <c r="F69" s="248" t="s">
        <v>1596</v>
      </c>
      <c r="G69" s="243"/>
      <c r="H69" s="243"/>
    </row>
    <row r="70" spans="1:8" ht="28.5">
      <c r="A70" s="248">
        <v>68</v>
      </c>
      <c r="B70" s="248" t="s">
        <v>145</v>
      </c>
      <c r="C70" s="255"/>
      <c r="D70" s="255"/>
      <c r="E70" s="254">
        <v>5000</v>
      </c>
      <c r="F70" s="248" t="s">
        <v>1596</v>
      </c>
      <c r="G70" s="243"/>
      <c r="H70" s="243"/>
    </row>
    <row r="71" spans="1:8" ht="28.5">
      <c r="A71" s="248">
        <v>69</v>
      </c>
      <c r="B71" s="248" t="s">
        <v>146</v>
      </c>
      <c r="C71" s="255"/>
      <c r="D71" s="255"/>
      <c r="E71" s="254">
        <v>2000</v>
      </c>
      <c r="F71" s="248" t="s">
        <v>1596</v>
      </c>
      <c r="G71" s="243"/>
      <c r="H71" s="243"/>
    </row>
    <row r="72" spans="1:8" ht="28.5">
      <c r="A72" s="248">
        <v>70</v>
      </c>
      <c r="B72" s="248" t="s">
        <v>147</v>
      </c>
      <c r="C72" s="255"/>
      <c r="D72" s="255"/>
      <c r="E72" s="254">
        <v>2000</v>
      </c>
      <c r="F72" s="248" t="s">
        <v>1596</v>
      </c>
      <c r="G72" s="243"/>
      <c r="H72" s="243"/>
    </row>
    <row r="73" spans="1:8" ht="28.5">
      <c r="A73" s="248">
        <v>71</v>
      </c>
      <c r="B73" s="248" t="s">
        <v>148</v>
      </c>
      <c r="C73" s="255"/>
      <c r="D73" s="255"/>
      <c r="E73" s="254">
        <v>2000</v>
      </c>
      <c r="F73" s="248" t="s">
        <v>1596</v>
      </c>
      <c r="G73" s="243"/>
      <c r="H73" s="243"/>
    </row>
    <row r="74" spans="1:8" ht="28.5">
      <c r="A74" s="248">
        <v>72</v>
      </c>
      <c r="B74" s="248" t="s">
        <v>149</v>
      </c>
      <c r="C74" s="255"/>
      <c r="D74" s="255"/>
      <c r="E74" s="254">
        <v>2000</v>
      </c>
      <c r="F74" s="248" t="s">
        <v>1596</v>
      </c>
      <c r="G74" s="243"/>
      <c r="H74" s="243"/>
    </row>
    <row r="75" spans="1:8" ht="28.5">
      <c r="A75" s="248">
        <v>73</v>
      </c>
      <c r="B75" s="248" t="s">
        <v>150</v>
      </c>
      <c r="C75" s="255"/>
      <c r="D75" s="255"/>
      <c r="E75" s="254">
        <v>2000</v>
      </c>
      <c r="F75" s="248" t="s">
        <v>1596</v>
      </c>
      <c r="G75" s="243"/>
      <c r="H75" s="243"/>
    </row>
    <row r="76" spans="1:8" ht="28.5">
      <c r="A76" s="248">
        <v>74</v>
      </c>
      <c r="B76" s="248" t="s">
        <v>151</v>
      </c>
      <c r="C76" s="255"/>
      <c r="D76" s="255"/>
      <c r="E76" s="254">
        <v>2000</v>
      </c>
      <c r="F76" s="248" t="s">
        <v>1596</v>
      </c>
      <c r="G76" s="243"/>
      <c r="H76" s="243"/>
    </row>
    <row r="77" spans="1:8" ht="28.5">
      <c r="A77" s="248">
        <v>75</v>
      </c>
      <c r="B77" s="248" t="s">
        <v>152</v>
      </c>
      <c r="C77" s="255"/>
      <c r="D77" s="255"/>
      <c r="E77" s="254">
        <v>2000</v>
      </c>
      <c r="F77" s="248" t="s">
        <v>1596</v>
      </c>
      <c r="G77" s="243"/>
      <c r="H77" s="243"/>
    </row>
    <row r="78" spans="1:8" ht="28.5">
      <c r="A78" s="248">
        <v>76</v>
      </c>
      <c r="B78" s="248" t="s">
        <v>1579</v>
      </c>
      <c r="C78" s="255"/>
      <c r="D78" s="255"/>
      <c r="E78" s="254">
        <v>2000</v>
      </c>
      <c r="F78" s="248" t="s">
        <v>1597</v>
      </c>
      <c r="G78" s="243"/>
      <c r="H78" s="243" t="s">
        <v>3687</v>
      </c>
    </row>
    <row r="79" spans="1:8" ht="28.5">
      <c r="A79" s="248">
        <v>77</v>
      </c>
      <c r="B79" s="248" t="s">
        <v>1580</v>
      </c>
      <c r="C79" s="255"/>
      <c r="D79" s="255"/>
      <c r="E79" s="254">
        <v>2000</v>
      </c>
      <c r="F79" s="248" t="s">
        <v>1597</v>
      </c>
      <c r="G79" s="243"/>
      <c r="H79" s="243" t="s">
        <v>3687</v>
      </c>
    </row>
    <row r="80" spans="1:8" ht="28.5">
      <c r="A80" s="248">
        <v>78</v>
      </c>
      <c r="B80" s="248" t="s">
        <v>1581</v>
      </c>
      <c r="C80" s="255"/>
      <c r="D80" s="255"/>
      <c r="E80" s="254">
        <v>2000</v>
      </c>
      <c r="F80" s="248" t="s">
        <v>1597</v>
      </c>
      <c r="G80" s="243"/>
      <c r="H80" s="243" t="s">
        <v>3687</v>
      </c>
    </row>
    <row r="81" spans="1:8" ht="57">
      <c r="A81" s="248">
        <v>79</v>
      </c>
      <c r="B81" s="248" t="s">
        <v>1582</v>
      </c>
      <c r="C81" s="255"/>
      <c r="D81" s="255"/>
      <c r="E81" s="254">
        <v>2000</v>
      </c>
      <c r="F81" s="248" t="s">
        <v>1992</v>
      </c>
      <c r="G81" s="243"/>
      <c r="H81" s="243" t="s">
        <v>3688</v>
      </c>
    </row>
    <row r="82" spans="1:8" ht="28.5">
      <c r="A82" s="248">
        <v>80</v>
      </c>
      <c r="B82" s="248" t="s">
        <v>1583</v>
      </c>
      <c r="C82" s="255"/>
      <c r="D82" s="255"/>
      <c r="E82" s="254">
        <v>1000</v>
      </c>
      <c r="F82" s="248" t="s">
        <v>1597</v>
      </c>
      <c r="G82" s="243"/>
      <c r="H82" s="243" t="s">
        <v>3687</v>
      </c>
    </row>
    <row r="83" spans="1:8" ht="57">
      <c r="A83" s="248">
        <v>81</v>
      </c>
      <c r="B83" s="248" t="s">
        <v>1584</v>
      </c>
      <c r="C83" s="255"/>
      <c r="D83" s="255"/>
      <c r="E83" s="254">
        <v>1000</v>
      </c>
      <c r="F83" s="248" t="s">
        <v>1993</v>
      </c>
      <c r="G83" s="243"/>
      <c r="H83" s="243" t="s">
        <v>3688</v>
      </c>
    </row>
    <row r="84" spans="1:8" ht="28.5">
      <c r="A84" s="248">
        <v>82</v>
      </c>
      <c r="B84" s="248" t="s">
        <v>1585</v>
      </c>
      <c r="C84" s="255"/>
      <c r="D84" s="255"/>
      <c r="E84" s="254">
        <v>4000</v>
      </c>
      <c r="F84" s="248" t="s">
        <v>1597</v>
      </c>
      <c r="G84" s="243"/>
      <c r="H84" s="243" t="s">
        <v>3687</v>
      </c>
    </row>
    <row r="85" spans="1:8" ht="57">
      <c r="A85" s="248">
        <v>83</v>
      </c>
      <c r="B85" s="248" t="s">
        <v>1586</v>
      </c>
      <c r="C85" s="255"/>
      <c r="D85" s="255"/>
      <c r="E85" s="254">
        <v>2000</v>
      </c>
      <c r="F85" s="248" t="s">
        <v>1994</v>
      </c>
      <c r="G85" s="243"/>
      <c r="H85" s="243" t="s">
        <v>3688</v>
      </c>
    </row>
    <row r="86" spans="1:8" ht="28.5">
      <c r="A86" s="248">
        <v>84</v>
      </c>
      <c r="B86" s="248" t="s">
        <v>1587</v>
      </c>
      <c r="C86" s="255"/>
      <c r="D86" s="255"/>
      <c r="E86" s="254">
        <v>4000</v>
      </c>
      <c r="F86" s="248" t="s">
        <v>1597</v>
      </c>
      <c r="G86" s="243"/>
      <c r="H86" s="243" t="s">
        <v>3687</v>
      </c>
    </row>
    <row r="87" spans="1:8" ht="28.5">
      <c r="A87" s="248">
        <v>85</v>
      </c>
      <c r="B87" s="248" t="s">
        <v>1588</v>
      </c>
      <c r="C87" s="255"/>
      <c r="D87" s="255"/>
      <c r="E87" s="254">
        <v>1000</v>
      </c>
      <c r="F87" s="248" t="s">
        <v>1597</v>
      </c>
      <c r="G87" s="243"/>
      <c r="H87" s="243" t="s">
        <v>3687</v>
      </c>
    </row>
    <row r="88" spans="1:8" ht="28.5">
      <c r="A88" s="248">
        <v>86</v>
      </c>
      <c r="B88" s="248" t="s">
        <v>1589</v>
      </c>
      <c r="C88" s="255"/>
      <c r="D88" s="255"/>
      <c r="E88" s="254">
        <v>1000</v>
      </c>
      <c r="F88" s="248" t="s">
        <v>1597</v>
      </c>
      <c r="G88" s="243"/>
      <c r="H88" s="243" t="s">
        <v>3687</v>
      </c>
    </row>
    <row r="89" spans="1:8" ht="28.5">
      <c r="A89" s="248">
        <v>87</v>
      </c>
      <c r="B89" s="248" t="s">
        <v>1590</v>
      </c>
      <c r="C89" s="255"/>
      <c r="D89" s="255"/>
      <c r="E89" s="254">
        <v>1500</v>
      </c>
      <c r="F89" s="248" t="s">
        <v>1597</v>
      </c>
      <c r="G89" s="243"/>
      <c r="H89" s="243" t="s">
        <v>3687</v>
      </c>
    </row>
    <row r="90" spans="1:8" ht="28.5">
      <c r="A90" s="248">
        <v>88</v>
      </c>
      <c r="B90" s="248" t="s">
        <v>1598</v>
      </c>
      <c r="C90" s="255"/>
      <c r="D90" s="255"/>
      <c r="E90" s="254">
        <v>2000</v>
      </c>
      <c r="F90" s="248" t="s">
        <v>1995</v>
      </c>
      <c r="G90" s="243"/>
      <c r="H90" s="243" t="s">
        <v>3687</v>
      </c>
    </row>
    <row r="91" spans="1:8" ht="28.5">
      <c r="A91" s="248">
        <v>89</v>
      </c>
      <c r="B91" s="248" t="s">
        <v>1599</v>
      </c>
      <c r="C91" s="255"/>
      <c r="D91" s="255"/>
      <c r="E91" s="254">
        <v>2000</v>
      </c>
      <c r="F91" s="248" t="s">
        <v>1995</v>
      </c>
      <c r="G91" s="243"/>
      <c r="H91" s="243" t="s">
        <v>3687</v>
      </c>
    </row>
    <row r="92" spans="1:8" ht="28.5">
      <c r="A92" s="248">
        <v>90</v>
      </c>
      <c r="B92" s="248" t="s">
        <v>1600</v>
      </c>
      <c r="C92" s="255"/>
      <c r="D92" s="255"/>
      <c r="E92" s="254">
        <v>1000</v>
      </c>
      <c r="F92" s="248" t="s">
        <v>1995</v>
      </c>
      <c r="G92" s="243"/>
      <c r="H92" s="243" t="s">
        <v>3687</v>
      </c>
    </row>
    <row r="93" spans="1:8" ht="28.5">
      <c r="A93" s="248">
        <v>91</v>
      </c>
      <c r="B93" s="248" t="s">
        <v>1601</v>
      </c>
      <c r="C93" s="255"/>
      <c r="D93" s="255"/>
      <c r="E93" s="254">
        <v>1000</v>
      </c>
      <c r="F93" s="248" t="s">
        <v>1995</v>
      </c>
      <c r="G93" s="243"/>
      <c r="H93" s="243" t="s">
        <v>3687</v>
      </c>
    </row>
    <row r="94" spans="1:8" ht="28.5">
      <c r="A94" s="248">
        <v>92</v>
      </c>
      <c r="B94" s="248" t="s">
        <v>1602</v>
      </c>
      <c r="C94" s="255"/>
      <c r="D94" s="255"/>
      <c r="E94" s="254">
        <v>2000</v>
      </c>
      <c r="F94" s="248" t="s">
        <v>1995</v>
      </c>
      <c r="G94" s="243"/>
      <c r="H94" s="243" t="s">
        <v>3687</v>
      </c>
    </row>
    <row r="95" spans="1:8" ht="28.5">
      <c r="A95" s="248">
        <v>93</v>
      </c>
      <c r="B95" s="248" t="s">
        <v>1603</v>
      </c>
      <c r="C95" s="255"/>
      <c r="D95" s="255"/>
      <c r="E95" s="254">
        <v>2000</v>
      </c>
      <c r="F95" s="248" t="s">
        <v>1995</v>
      </c>
      <c r="G95" s="243"/>
      <c r="H95" s="243" t="s">
        <v>3687</v>
      </c>
    </row>
    <row r="96" spans="1:8" ht="28.5">
      <c r="A96" s="248">
        <v>94</v>
      </c>
      <c r="B96" s="248" t="s">
        <v>1604</v>
      </c>
      <c r="C96" s="255"/>
      <c r="D96" s="255"/>
      <c r="E96" s="254">
        <v>2000</v>
      </c>
      <c r="F96" s="248" t="s">
        <v>1995</v>
      </c>
      <c r="G96" s="243"/>
      <c r="H96" s="243" t="s">
        <v>3687</v>
      </c>
    </row>
    <row r="97" spans="1:8" ht="28.5">
      <c r="A97" s="248">
        <v>95</v>
      </c>
      <c r="B97" s="248" t="s">
        <v>1605</v>
      </c>
      <c r="C97" s="255"/>
      <c r="D97" s="255"/>
      <c r="E97" s="254">
        <v>2000</v>
      </c>
      <c r="F97" s="248" t="s">
        <v>1995</v>
      </c>
      <c r="G97" s="243"/>
      <c r="H97" s="243" t="s">
        <v>3687</v>
      </c>
    </row>
    <row r="98" spans="1:8" ht="28.5">
      <c r="A98" s="248">
        <v>96</v>
      </c>
      <c r="B98" s="248" t="s">
        <v>1606</v>
      </c>
      <c r="C98" s="255"/>
      <c r="D98" s="255"/>
      <c r="E98" s="254">
        <v>2000</v>
      </c>
      <c r="F98" s="248" t="s">
        <v>1995</v>
      </c>
      <c r="G98" s="243"/>
      <c r="H98" s="243" t="s">
        <v>3687</v>
      </c>
    </row>
    <row r="99" spans="1:8" ht="28.5">
      <c r="A99" s="248">
        <v>97</v>
      </c>
      <c r="B99" s="248" t="s">
        <v>1607</v>
      </c>
      <c r="C99" s="255"/>
      <c r="D99" s="255"/>
      <c r="E99" s="254">
        <v>2000</v>
      </c>
      <c r="F99" s="248" t="s">
        <v>1995</v>
      </c>
      <c r="G99" s="243"/>
      <c r="H99" s="243" t="s">
        <v>3687</v>
      </c>
    </row>
    <row r="100" spans="1:8" ht="28.5">
      <c r="A100" s="248">
        <v>98</v>
      </c>
      <c r="B100" s="248" t="s">
        <v>1608</v>
      </c>
      <c r="C100" s="255"/>
      <c r="D100" s="255"/>
      <c r="E100" s="254">
        <v>2000</v>
      </c>
      <c r="F100" s="248" t="s">
        <v>1995</v>
      </c>
      <c r="G100" s="243"/>
      <c r="H100" s="243" t="s">
        <v>3687</v>
      </c>
    </row>
    <row r="101" spans="1:8" ht="28.5">
      <c r="A101" s="248">
        <v>99</v>
      </c>
      <c r="B101" s="248" t="s">
        <v>1609</v>
      </c>
      <c r="C101" s="255"/>
      <c r="D101" s="255"/>
      <c r="E101" s="254">
        <v>2000</v>
      </c>
      <c r="F101" s="248" t="s">
        <v>1995</v>
      </c>
      <c r="G101" s="243"/>
      <c r="H101" s="243" t="s">
        <v>3687</v>
      </c>
    </row>
    <row r="102" spans="1:8" ht="57">
      <c r="A102" s="248">
        <v>100</v>
      </c>
      <c r="B102" s="248" t="s">
        <v>1610</v>
      </c>
      <c r="C102" s="255"/>
      <c r="D102" s="255"/>
      <c r="E102" s="254">
        <v>1000</v>
      </c>
      <c r="F102" s="248" t="s">
        <v>1995</v>
      </c>
      <c r="G102" s="243"/>
      <c r="H102" s="243" t="s">
        <v>3691</v>
      </c>
    </row>
    <row r="103" spans="1:8" ht="57">
      <c r="A103" s="248">
        <v>101</v>
      </c>
      <c r="B103" s="248" t="s">
        <v>1611</v>
      </c>
      <c r="C103" s="255"/>
      <c r="D103" s="255"/>
      <c r="E103" s="254">
        <v>1000</v>
      </c>
      <c r="F103" s="248" t="s">
        <v>1995</v>
      </c>
      <c r="G103" s="243"/>
      <c r="H103" s="243" t="s">
        <v>3688</v>
      </c>
    </row>
    <row r="104" spans="1:8" ht="28.5">
      <c r="A104" s="248">
        <v>102</v>
      </c>
      <c r="B104" s="248" t="s">
        <v>1612</v>
      </c>
      <c r="C104" s="255"/>
      <c r="D104" s="255"/>
      <c r="E104" s="254">
        <v>1000</v>
      </c>
      <c r="F104" s="248" t="s">
        <v>1995</v>
      </c>
      <c r="G104" s="243"/>
      <c r="H104" s="243" t="s">
        <v>3687</v>
      </c>
    </row>
    <row r="105" spans="1:8" ht="28.5">
      <c r="A105" s="248">
        <v>103</v>
      </c>
      <c r="B105" s="248" t="s">
        <v>1613</v>
      </c>
      <c r="C105" s="255"/>
      <c r="D105" s="255"/>
      <c r="E105" s="254">
        <v>1000</v>
      </c>
      <c r="F105" s="248" t="s">
        <v>1995</v>
      </c>
      <c r="G105" s="243"/>
      <c r="H105" s="243" t="s">
        <v>3687</v>
      </c>
    </row>
    <row r="106" spans="1:8" ht="28.5">
      <c r="A106" s="248">
        <v>104</v>
      </c>
      <c r="B106" s="248" t="s">
        <v>1614</v>
      </c>
      <c r="C106" s="255"/>
      <c r="D106" s="255"/>
      <c r="E106" s="254">
        <v>2000</v>
      </c>
      <c r="F106" s="248" t="s">
        <v>1995</v>
      </c>
      <c r="G106" s="243"/>
      <c r="H106" s="243" t="s">
        <v>3687</v>
      </c>
    </row>
    <row r="107" spans="1:8" ht="28.5">
      <c r="A107" s="248">
        <v>105</v>
      </c>
      <c r="B107" s="248" t="s">
        <v>1614</v>
      </c>
      <c r="C107" s="255"/>
      <c r="D107" s="255"/>
      <c r="E107" s="254">
        <v>2000</v>
      </c>
      <c r="F107" s="248" t="s">
        <v>1995</v>
      </c>
      <c r="G107" s="243"/>
      <c r="H107" s="243" t="s">
        <v>3687</v>
      </c>
    </row>
    <row r="108" spans="1:8" ht="28.5">
      <c r="A108" s="248">
        <v>106</v>
      </c>
      <c r="B108" s="248" t="s">
        <v>1615</v>
      </c>
      <c r="C108" s="255"/>
      <c r="D108" s="255"/>
      <c r="E108" s="254">
        <v>2000</v>
      </c>
      <c r="F108" s="248" t="s">
        <v>1995</v>
      </c>
      <c r="G108" s="243"/>
      <c r="H108" s="243" t="s">
        <v>3687</v>
      </c>
    </row>
    <row r="109" spans="1:8" ht="28.5">
      <c r="A109" s="248">
        <v>107</v>
      </c>
      <c r="B109" s="248" t="s">
        <v>1616</v>
      </c>
      <c r="C109" s="255"/>
      <c r="D109" s="255"/>
      <c r="E109" s="254">
        <v>2000</v>
      </c>
      <c r="F109" s="248" t="s">
        <v>1995</v>
      </c>
      <c r="G109" s="243"/>
      <c r="H109" s="243" t="s">
        <v>3687</v>
      </c>
    </row>
    <row r="110" spans="1:8" ht="28.5">
      <c r="A110" s="248">
        <v>108</v>
      </c>
      <c r="B110" s="248" t="s">
        <v>1617</v>
      </c>
      <c r="C110" s="255"/>
      <c r="D110" s="255"/>
      <c r="E110" s="254">
        <v>4000</v>
      </c>
      <c r="F110" s="248" t="s">
        <v>1996</v>
      </c>
      <c r="G110" s="243"/>
      <c r="H110" s="243" t="s">
        <v>3689</v>
      </c>
    </row>
    <row r="111" spans="1:8" ht="28.5">
      <c r="A111" s="248">
        <v>109</v>
      </c>
      <c r="B111" s="248" t="s">
        <v>1618</v>
      </c>
      <c r="C111" s="255"/>
      <c r="D111" s="255"/>
      <c r="E111" s="254">
        <v>12000</v>
      </c>
      <c r="F111" s="248" t="s">
        <v>1996</v>
      </c>
      <c r="G111" s="243"/>
      <c r="H111" s="243" t="s">
        <v>3689</v>
      </c>
    </row>
    <row r="112" spans="1:8">
      <c r="A112" s="248">
        <v>110</v>
      </c>
      <c r="B112" s="248" t="s">
        <v>2987</v>
      </c>
      <c r="C112" s="255"/>
      <c r="D112" s="255"/>
      <c r="E112" s="254">
        <v>16660</v>
      </c>
      <c r="F112" s="248" t="s">
        <v>8688</v>
      </c>
      <c r="G112" s="243"/>
      <c r="H112" s="553" t="s">
        <v>8471</v>
      </c>
    </row>
    <row r="113" spans="1:8">
      <c r="A113" s="248">
        <v>111</v>
      </c>
      <c r="B113" s="248" t="s">
        <v>3274</v>
      </c>
      <c r="C113" s="255"/>
      <c r="D113" s="255"/>
      <c r="E113" s="254">
        <v>16660</v>
      </c>
      <c r="F113" s="248" t="s">
        <v>8697</v>
      </c>
      <c r="G113" s="243"/>
      <c r="H113" s="553"/>
    </row>
    <row r="114" spans="1:8">
      <c r="A114" s="248">
        <v>112</v>
      </c>
      <c r="B114" s="248" t="s">
        <v>3573</v>
      </c>
      <c r="C114" s="255"/>
      <c r="D114" s="255"/>
      <c r="E114" s="254">
        <v>16600</v>
      </c>
      <c r="F114" s="248" t="s">
        <v>8690</v>
      </c>
      <c r="G114" s="243"/>
      <c r="H114" s="553"/>
    </row>
    <row r="115" spans="1:8">
      <c r="A115" s="248">
        <v>113</v>
      </c>
      <c r="B115" s="248" t="s">
        <v>3897</v>
      </c>
      <c r="C115" s="255"/>
      <c r="D115" s="255"/>
      <c r="E115" s="254">
        <v>16660</v>
      </c>
      <c r="F115" s="248" t="s">
        <v>8472</v>
      </c>
      <c r="G115" s="243"/>
      <c r="H115" s="553"/>
    </row>
    <row r="116" spans="1:8" ht="71.25">
      <c r="A116" s="248">
        <v>114</v>
      </c>
      <c r="B116" s="248" t="s">
        <v>3884</v>
      </c>
      <c r="C116" s="255"/>
      <c r="D116" s="255"/>
      <c r="E116" s="254">
        <v>119955</v>
      </c>
      <c r="F116" s="248" t="s">
        <v>8691</v>
      </c>
      <c r="G116" s="243"/>
      <c r="H116" s="255" t="s">
        <v>8474</v>
      </c>
    </row>
    <row r="117" spans="1:8" ht="27" customHeight="1">
      <c r="A117" s="582" t="s">
        <v>1938</v>
      </c>
      <c r="B117" s="582"/>
      <c r="C117" s="582"/>
      <c r="D117" s="582"/>
      <c r="E117" s="463">
        <f>SUM(E3:E116)-E4</f>
        <v>3857035</v>
      </c>
      <c r="F117" s="464"/>
      <c r="G117" s="310"/>
      <c r="H117" s="310"/>
    </row>
    <row r="118" spans="1:8" ht="27" customHeight="1">
      <c r="A118" s="577" t="s">
        <v>2195</v>
      </c>
      <c r="B118" s="577"/>
      <c r="C118" s="577"/>
      <c r="D118" s="577"/>
      <c r="E118" s="351">
        <f>E7+E11+E16-45000+E17-20000+E21+E24+E25+E26+E27+E29+E44+E116</f>
        <v>1954955</v>
      </c>
      <c r="F118" s="303"/>
      <c r="G118" s="566" t="s">
        <v>3901</v>
      </c>
      <c r="H118" s="566"/>
    </row>
    <row r="119" spans="1:8" ht="27" customHeight="1">
      <c r="A119" s="577" t="s">
        <v>2196</v>
      </c>
      <c r="B119" s="577"/>
      <c r="C119" s="577"/>
      <c r="D119" s="577"/>
      <c r="E119" s="351">
        <f>E117-E118</f>
        <v>1902080</v>
      </c>
      <c r="F119" s="303"/>
      <c r="G119" s="566"/>
      <c r="H119" s="566"/>
    </row>
    <row r="120" spans="1:8" ht="51.75" customHeight="1">
      <c r="A120" s="566" t="s">
        <v>9477</v>
      </c>
      <c r="B120" s="566"/>
      <c r="C120" s="566"/>
      <c r="D120" s="566"/>
      <c r="E120" s="566"/>
      <c r="F120" s="566"/>
      <c r="G120" s="566"/>
      <c r="H120" s="566"/>
    </row>
  </sheetData>
  <mergeCells count="7">
    <mergeCell ref="A120:H120"/>
    <mergeCell ref="A117:D117"/>
    <mergeCell ref="A118:D118"/>
    <mergeCell ref="A119:D119"/>
    <mergeCell ref="G16:G17"/>
    <mergeCell ref="G118:H119"/>
    <mergeCell ref="H112:H115"/>
  </mergeCells>
  <phoneticPr fontId="2" type="noConversion"/>
  <printOptions horizontalCentered="1"/>
  <pageMargins left="0.70866141732283472" right="0.51181102362204722" top="0.55118110236220474" bottom="0.55118110236220474" header="0.31496062992125984" footer="0.31496062992125984"/>
  <pageSetup paperSize="9" scale="70" fitToHeight="8" orientation="portrait" r:id="rId1"/>
  <headerFooter>
    <oddFooter>&amp;C&amp;P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6"/>
  <sheetViews>
    <sheetView zoomScale="90" zoomScaleNormal="90" workbookViewId="0">
      <pane xSplit="2" ySplit="3" topLeftCell="C4" activePane="bottomRight" state="frozen"/>
      <selection pane="topRight" activeCell="C1" sqref="C1"/>
      <selection pane="bottomLeft" activeCell="A3" sqref="A3"/>
      <selection pane="bottomRight" activeCell="D4" sqref="D4:E23"/>
    </sheetView>
  </sheetViews>
  <sheetFormatPr defaultColWidth="8.875" defaultRowHeight="14.25"/>
  <cols>
    <col min="1" max="1" width="5.75" style="3" customWidth="1"/>
    <col min="2" max="2" width="10.75" style="3" customWidth="1"/>
    <col min="3" max="3" width="12.25" style="3" customWidth="1"/>
    <col min="4" max="4" width="14.125" style="3" customWidth="1"/>
    <col min="5" max="5" width="15.125" style="3" customWidth="1"/>
    <col min="6" max="6" width="11.125" style="3" customWidth="1"/>
    <col min="7" max="7" width="11.375" style="20" bestFit="1" customWidth="1"/>
    <col min="8" max="8" width="8.5" style="3" bestFit="1" customWidth="1"/>
    <col min="9" max="9" width="9.75" style="3" customWidth="1"/>
    <col min="10" max="10" width="13.25" style="20" customWidth="1"/>
    <col min="11" max="11" width="40.125" style="11" customWidth="1"/>
    <col min="12" max="12" width="10.75" style="20" customWidth="1"/>
    <col min="13" max="13" width="22.125" style="3" customWidth="1"/>
    <col min="14" max="16384" width="8.875" style="3"/>
  </cols>
  <sheetData>
    <row r="1" spans="1:13" s="2" customFormat="1" ht="19.5">
      <c r="A1" s="1" t="s">
        <v>3977</v>
      </c>
      <c r="G1" s="47"/>
      <c r="J1" s="47"/>
      <c r="K1" s="41"/>
      <c r="L1" s="47"/>
    </row>
    <row r="2" spans="1:13">
      <c r="A2" s="547" t="s">
        <v>0</v>
      </c>
      <c r="B2" s="547" t="s">
        <v>83</v>
      </c>
      <c r="C2" s="547" t="s">
        <v>8710</v>
      </c>
      <c r="D2" s="547" t="s">
        <v>21</v>
      </c>
      <c r="E2" s="547" t="s">
        <v>22</v>
      </c>
      <c r="F2" s="547" t="s">
        <v>2019</v>
      </c>
      <c r="G2" s="548" t="s">
        <v>8632</v>
      </c>
      <c r="H2" s="547" t="s">
        <v>40</v>
      </c>
      <c r="I2" s="547" t="s">
        <v>41</v>
      </c>
      <c r="J2" s="547" t="s">
        <v>2020</v>
      </c>
      <c r="K2" s="547"/>
      <c r="L2" s="547"/>
      <c r="M2" s="547" t="s">
        <v>2026</v>
      </c>
    </row>
    <row r="3" spans="1:13">
      <c r="A3" s="547"/>
      <c r="B3" s="547"/>
      <c r="C3" s="547"/>
      <c r="D3" s="547"/>
      <c r="E3" s="547"/>
      <c r="F3" s="547"/>
      <c r="G3" s="548"/>
      <c r="H3" s="547"/>
      <c r="I3" s="547"/>
      <c r="J3" s="244" t="s">
        <v>4004</v>
      </c>
      <c r="K3" s="547" t="s">
        <v>35</v>
      </c>
      <c r="L3" s="547"/>
      <c r="M3" s="547"/>
    </row>
    <row r="4" spans="1:13" s="19" customFormat="1" ht="28.5">
      <c r="A4" s="248">
        <v>1</v>
      </c>
      <c r="B4" s="248" t="s">
        <v>3</v>
      </c>
      <c r="C4" s="254">
        <v>490000</v>
      </c>
      <c r="D4" s="255"/>
      <c r="E4" s="255"/>
      <c r="F4" s="248" t="s">
        <v>1999</v>
      </c>
      <c r="G4" s="248"/>
      <c r="H4" s="248" t="s">
        <v>2222</v>
      </c>
      <c r="I4" s="248"/>
      <c r="J4" s="248"/>
      <c r="K4" s="243"/>
      <c r="L4" s="257"/>
      <c r="M4" s="34"/>
    </row>
    <row r="5" spans="1:13" s="19" customFormat="1" ht="42.75">
      <c r="A5" s="248">
        <v>2</v>
      </c>
      <c r="B5" s="248" t="s">
        <v>16</v>
      </c>
      <c r="C5" s="254">
        <v>980000</v>
      </c>
      <c r="D5" s="30"/>
      <c r="E5" s="30"/>
      <c r="F5" s="248" t="s">
        <v>1998</v>
      </c>
      <c r="G5" s="248"/>
      <c r="H5" s="248" t="s">
        <v>2222</v>
      </c>
      <c r="I5" s="248"/>
      <c r="J5" s="248"/>
      <c r="K5" s="243"/>
      <c r="L5" s="257"/>
      <c r="M5" s="255" t="s">
        <v>3683</v>
      </c>
    </row>
    <row r="6" spans="1:13" s="19" customFormat="1" ht="28.5">
      <c r="A6" s="248">
        <v>3</v>
      </c>
      <c r="B6" s="248" t="s">
        <v>4</v>
      </c>
      <c r="C6" s="254">
        <v>450000</v>
      </c>
      <c r="D6" s="255"/>
      <c r="E6" s="255"/>
      <c r="F6" s="248" t="s">
        <v>23</v>
      </c>
      <c r="G6" s="254">
        <v>500000</v>
      </c>
      <c r="H6" s="248" t="s">
        <v>2222</v>
      </c>
      <c r="I6" s="248"/>
      <c r="J6" s="248" t="s">
        <v>106</v>
      </c>
      <c r="K6" s="243"/>
      <c r="L6" s="257"/>
      <c r="M6" s="34"/>
    </row>
    <row r="7" spans="1:13" s="19" customFormat="1" ht="333" customHeight="1">
      <c r="A7" s="248">
        <v>4</v>
      </c>
      <c r="B7" s="248" t="s">
        <v>5</v>
      </c>
      <c r="C7" s="254">
        <v>600000</v>
      </c>
      <c r="D7" s="255"/>
      <c r="E7" s="255"/>
      <c r="F7" s="248" t="s">
        <v>24</v>
      </c>
      <c r="G7" s="246">
        <v>600000</v>
      </c>
      <c r="H7" s="253">
        <f>15000/200000/40*30</f>
        <v>5.6249999999999994E-2</v>
      </c>
      <c r="I7" s="191" t="s">
        <v>156</v>
      </c>
      <c r="J7" s="248"/>
      <c r="K7" s="243" t="s">
        <v>3255</v>
      </c>
      <c r="L7" s="248" t="s">
        <v>1997</v>
      </c>
      <c r="M7" s="248"/>
    </row>
    <row r="8" spans="1:13" s="19" customFormat="1">
      <c r="A8" s="248">
        <v>5</v>
      </c>
      <c r="B8" s="248" t="s">
        <v>6</v>
      </c>
      <c r="C8" s="254">
        <v>190000</v>
      </c>
      <c r="D8" s="255"/>
      <c r="E8" s="255"/>
      <c r="F8" s="248" t="s">
        <v>24</v>
      </c>
      <c r="G8" s="248"/>
      <c r="H8" s="248" t="s">
        <v>2222</v>
      </c>
      <c r="I8" s="248"/>
      <c r="J8" s="248"/>
      <c r="K8" s="243"/>
      <c r="L8" s="257"/>
      <c r="M8" s="34"/>
    </row>
    <row r="9" spans="1:13" s="19" customFormat="1">
      <c r="A9" s="248">
        <v>6</v>
      </c>
      <c r="B9" s="248" t="s">
        <v>7</v>
      </c>
      <c r="C9" s="254">
        <v>188000</v>
      </c>
      <c r="D9" s="255"/>
      <c r="E9" s="255"/>
      <c r="F9" s="248" t="s">
        <v>26</v>
      </c>
      <c r="G9" s="248"/>
      <c r="H9" s="248" t="s">
        <v>2222</v>
      </c>
      <c r="I9" s="248"/>
      <c r="J9" s="248"/>
      <c r="K9" s="243"/>
      <c r="L9" s="257"/>
      <c r="M9" s="34"/>
    </row>
    <row r="10" spans="1:13" s="19" customFormat="1">
      <c r="A10" s="248">
        <v>7</v>
      </c>
      <c r="B10" s="248" t="s">
        <v>8</v>
      </c>
      <c r="C10" s="254">
        <v>1500000</v>
      </c>
      <c r="D10" s="243"/>
      <c r="E10" s="255"/>
      <c r="F10" s="248" t="s">
        <v>27</v>
      </c>
      <c r="G10" s="248"/>
      <c r="H10" s="248" t="s">
        <v>2222</v>
      </c>
      <c r="I10" s="248"/>
      <c r="J10" s="248"/>
      <c r="K10" s="243"/>
      <c r="L10" s="257"/>
      <c r="M10" s="34"/>
    </row>
    <row r="11" spans="1:13" s="19" customFormat="1" ht="28.5">
      <c r="A11" s="248">
        <v>8</v>
      </c>
      <c r="B11" s="248" t="s">
        <v>9</v>
      </c>
      <c r="C11" s="254">
        <v>445000</v>
      </c>
      <c r="D11" s="243"/>
      <c r="E11" s="255"/>
      <c r="F11" s="248" t="s">
        <v>27</v>
      </c>
      <c r="G11" s="254">
        <v>500000</v>
      </c>
      <c r="H11" s="248" t="s">
        <v>2222</v>
      </c>
      <c r="I11" s="248"/>
      <c r="J11" s="248" t="s">
        <v>107</v>
      </c>
      <c r="K11" s="243"/>
      <c r="L11" s="257"/>
      <c r="M11" s="34"/>
    </row>
    <row r="12" spans="1:13" s="19" customFormat="1" ht="28.5">
      <c r="A12" s="248">
        <v>9</v>
      </c>
      <c r="B12" s="248" t="s">
        <v>18</v>
      </c>
      <c r="C12" s="254">
        <v>300000</v>
      </c>
      <c r="D12" s="30"/>
      <c r="E12" s="255"/>
      <c r="F12" s="248" t="s">
        <v>2000</v>
      </c>
      <c r="G12" s="254">
        <v>300000</v>
      </c>
      <c r="H12" s="248" t="s">
        <v>2222</v>
      </c>
      <c r="I12" s="248"/>
      <c r="J12" s="248" t="s">
        <v>108</v>
      </c>
      <c r="K12" s="243"/>
      <c r="L12" s="257"/>
      <c r="M12" s="34"/>
    </row>
    <row r="13" spans="1:13" s="19" customFormat="1">
      <c r="A13" s="248">
        <v>10</v>
      </c>
      <c r="B13" s="248" t="s">
        <v>10</v>
      </c>
      <c r="C13" s="254">
        <v>1000000</v>
      </c>
      <c r="D13" s="243"/>
      <c r="E13" s="255"/>
      <c r="F13" s="248" t="s">
        <v>27</v>
      </c>
      <c r="G13" s="248"/>
      <c r="H13" s="248" t="s">
        <v>2222</v>
      </c>
      <c r="I13" s="248"/>
      <c r="J13" s="248"/>
      <c r="K13" s="243"/>
      <c r="L13" s="257"/>
      <c r="M13" s="34"/>
    </row>
    <row r="14" spans="1:13" s="19" customFormat="1">
      <c r="A14" s="248">
        <v>11</v>
      </c>
      <c r="B14" s="248" t="s">
        <v>11</v>
      </c>
      <c r="C14" s="254">
        <v>410000</v>
      </c>
      <c r="D14" s="243"/>
      <c r="E14" s="255"/>
      <c r="F14" s="248" t="s">
        <v>27</v>
      </c>
      <c r="G14" s="248"/>
      <c r="H14" s="248" t="s">
        <v>2222</v>
      </c>
      <c r="I14" s="248"/>
      <c r="J14" s="248"/>
      <c r="K14" s="243"/>
      <c r="L14" s="257"/>
      <c r="M14" s="34"/>
    </row>
    <row r="15" spans="1:13" s="19" customFormat="1">
      <c r="A15" s="248">
        <v>12</v>
      </c>
      <c r="B15" s="248" t="s">
        <v>11</v>
      </c>
      <c r="C15" s="254">
        <v>490000</v>
      </c>
      <c r="D15" s="30"/>
      <c r="E15" s="255"/>
      <c r="F15" s="248" t="s">
        <v>29</v>
      </c>
      <c r="G15" s="248"/>
      <c r="H15" s="248" t="s">
        <v>2222</v>
      </c>
      <c r="I15" s="248"/>
      <c r="J15" s="248"/>
      <c r="K15" s="243"/>
      <c r="L15" s="257"/>
      <c r="M15" s="34"/>
    </row>
    <row r="16" spans="1:13" s="19" customFormat="1" ht="28.5">
      <c r="A16" s="248">
        <v>13</v>
      </c>
      <c r="B16" s="248" t="s">
        <v>17</v>
      </c>
      <c r="C16" s="254">
        <v>300000</v>
      </c>
      <c r="D16" s="30"/>
      <c r="E16" s="255"/>
      <c r="F16" s="248" t="s">
        <v>29</v>
      </c>
      <c r="G16" s="254">
        <v>300000</v>
      </c>
      <c r="H16" s="248" t="s">
        <v>2222</v>
      </c>
      <c r="I16" s="248"/>
      <c r="J16" s="248" t="s">
        <v>109</v>
      </c>
      <c r="K16" s="243"/>
      <c r="L16" s="257"/>
      <c r="M16" s="34"/>
    </row>
    <row r="17" spans="1:14" s="19" customFormat="1" ht="155.25" customHeight="1">
      <c r="A17" s="248">
        <v>14</v>
      </c>
      <c r="B17" s="248" t="s">
        <v>17</v>
      </c>
      <c r="C17" s="254">
        <v>100000</v>
      </c>
      <c r="D17" s="30"/>
      <c r="E17" s="255"/>
      <c r="F17" s="248" t="s">
        <v>29</v>
      </c>
      <c r="G17" s="248"/>
      <c r="H17" s="248" t="s">
        <v>2222</v>
      </c>
      <c r="I17" s="248"/>
      <c r="J17" s="248"/>
      <c r="K17" s="243"/>
      <c r="L17" s="257"/>
      <c r="M17" s="255" t="s">
        <v>3682</v>
      </c>
    </row>
    <row r="18" spans="1:14" s="19" customFormat="1" ht="49.5" customHeight="1">
      <c r="A18" s="556">
        <v>15</v>
      </c>
      <c r="B18" s="556" t="s">
        <v>14</v>
      </c>
      <c r="C18" s="596">
        <v>600000</v>
      </c>
      <c r="D18" s="553"/>
      <c r="E18" s="553"/>
      <c r="F18" s="556" t="s">
        <v>27</v>
      </c>
      <c r="G18" s="596">
        <v>600000</v>
      </c>
      <c r="H18" s="253">
        <f>25000/600000</f>
        <v>4.1666666666666664E-2</v>
      </c>
      <c r="I18" s="193" t="s">
        <v>8932</v>
      </c>
      <c r="J18" s="556"/>
      <c r="K18" s="553" t="s">
        <v>2002</v>
      </c>
      <c r="L18" s="556" t="s">
        <v>36</v>
      </c>
      <c r="M18" s="556"/>
    </row>
    <row r="19" spans="1:14" s="19" customFormat="1" ht="49.5" customHeight="1">
      <c r="A19" s="556"/>
      <c r="B19" s="556"/>
      <c r="C19" s="596"/>
      <c r="D19" s="553"/>
      <c r="E19" s="553"/>
      <c r="F19" s="556"/>
      <c r="G19" s="596"/>
      <c r="H19" s="253">
        <f>20000/600000</f>
        <v>3.3333333333333333E-2</v>
      </c>
      <c r="I19" s="193" t="s">
        <v>8933</v>
      </c>
      <c r="J19" s="556"/>
      <c r="K19" s="553"/>
      <c r="L19" s="556"/>
      <c r="M19" s="556"/>
    </row>
    <row r="20" spans="1:14" s="19" customFormat="1" ht="49.5" customHeight="1">
      <c r="A20" s="556"/>
      <c r="B20" s="556"/>
      <c r="C20" s="596"/>
      <c r="D20" s="553"/>
      <c r="E20" s="553"/>
      <c r="F20" s="556"/>
      <c r="G20" s="596"/>
      <c r="H20" s="253">
        <v>0.02</v>
      </c>
      <c r="I20" s="193" t="s">
        <v>8934</v>
      </c>
      <c r="J20" s="556"/>
      <c r="K20" s="553"/>
      <c r="L20" s="556"/>
      <c r="M20" s="556"/>
    </row>
    <row r="21" spans="1:14" s="19" customFormat="1" ht="289.5" customHeight="1">
      <c r="A21" s="248">
        <v>16</v>
      </c>
      <c r="B21" s="248" t="s">
        <v>19</v>
      </c>
      <c r="C21" s="254">
        <v>200000</v>
      </c>
      <c r="D21" s="30"/>
      <c r="E21" s="30"/>
      <c r="F21" s="248" t="s">
        <v>2001</v>
      </c>
      <c r="G21" s="254">
        <v>200000</v>
      </c>
      <c r="H21" s="253">
        <f>20000/200000</f>
        <v>0.1</v>
      </c>
      <c r="I21" s="193" t="s">
        <v>161</v>
      </c>
      <c r="J21" s="248" t="s">
        <v>30</v>
      </c>
      <c r="K21" s="243" t="s">
        <v>2003</v>
      </c>
      <c r="L21" s="248" t="s">
        <v>38</v>
      </c>
      <c r="M21" s="255"/>
    </row>
    <row r="22" spans="1:14" s="19" customFormat="1" ht="176.25" customHeight="1">
      <c r="A22" s="248">
        <v>17</v>
      </c>
      <c r="B22" s="248" t="s">
        <v>15</v>
      </c>
      <c r="C22" s="254">
        <v>300000</v>
      </c>
      <c r="D22" s="243"/>
      <c r="E22" s="255"/>
      <c r="F22" s="248" t="s">
        <v>28</v>
      </c>
      <c r="G22" s="254">
        <v>300000</v>
      </c>
      <c r="H22" s="194">
        <v>0.1</v>
      </c>
      <c r="I22" s="195">
        <v>0</v>
      </c>
      <c r="J22" s="248" t="s">
        <v>110</v>
      </c>
      <c r="K22" s="243" t="s">
        <v>2004</v>
      </c>
      <c r="L22" s="248" t="s">
        <v>37</v>
      </c>
      <c r="M22" s="255"/>
    </row>
    <row r="23" spans="1:14" s="19" customFormat="1" ht="180" customHeight="1">
      <c r="A23" s="248">
        <v>18</v>
      </c>
      <c r="B23" s="248" t="s">
        <v>20</v>
      </c>
      <c r="C23" s="254">
        <v>188000</v>
      </c>
      <c r="D23" s="30"/>
      <c r="E23" s="30"/>
      <c r="F23" s="248" t="s">
        <v>34</v>
      </c>
      <c r="G23" s="254">
        <v>200000</v>
      </c>
      <c r="H23" s="253">
        <f>3000/50000/22*30</f>
        <v>8.1818181818181818E-2</v>
      </c>
      <c r="I23" s="462" t="s">
        <v>160</v>
      </c>
      <c r="J23" s="248"/>
      <c r="K23" s="243" t="s">
        <v>2005</v>
      </c>
      <c r="L23" s="248" t="s">
        <v>39</v>
      </c>
      <c r="M23" s="255" t="s">
        <v>3681</v>
      </c>
    </row>
    <row r="24" spans="1:14" ht="27" customHeight="1">
      <c r="A24" s="554" t="s">
        <v>1938</v>
      </c>
      <c r="B24" s="554"/>
      <c r="C24" s="309">
        <f>SUM(C4:C23)</f>
        <v>8731000</v>
      </c>
      <c r="D24" s="308"/>
      <c r="E24" s="308"/>
      <c r="F24" s="308"/>
      <c r="G24" s="320"/>
      <c r="H24" s="308"/>
      <c r="I24" s="308"/>
      <c r="J24" s="320"/>
      <c r="K24" s="308"/>
      <c r="L24" s="303"/>
      <c r="M24" s="55"/>
    </row>
    <row r="25" spans="1:14" ht="75" customHeight="1">
      <c r="A25" s="573" t="s">
        <v>9476</v>
      </c>
      <c r="B25" s="573"/>
      <c r="C25" s="573"/>
      <c r="D25" s="573"/>
      <c r="E25" s="573"/>
      <c r="F25" s="573"/>
      <c r="G25" s="573"/>
      <c r="H25" s="573"/>
      <c r="I25" s="573"/>
      <c r="J25" s="573"/>
      <c r="K25" s="573"/>
      <c r="L25" s="573"/>
      <c r="M25" s="573"/>
      <c r="N25" s="134"/>
    </row>
    <row r="26" spans="1:14">
      <c r="A26" s="33"/>
      <c r="B26" s="606"/>
      <c r="C26" s="606"/>
      <c r="D26" s="606"/>
      <c r="E26" s="606"/>
      <c r="F26" s="606"/>
      <c r="G26" s="606"/>
      <c r="H26" s="606"/>
      <c r="I26" s="606"/>
      <c r="J26" s="606"/>
      <c r="K26" s="606"/>
      <c r="L26" s="606"/>
      <c r="M26" s="606"/>
    </row>
  </sheetData>
  <sortState ref="A2:L25">
    <sortCondition ref="B2:B25"/>
  </sortState>
  <mergeCells count="26">
    <mergeCell ref="B26:M26"/>
    <mergeCell ref="F18:F20"/>
    <mergeCell ref="G18:G20"/>
    <mergeCell ref="K18:K20"/>
    <mergeCell ref="J18:J20"/>
    <mergeCell ref="L18:L20"/>
    <mergeCell ref="M18:M20"/>
    <mergeCell ref="A25:M25"/>
    <mergeCell ref="A24:B24"/>
    <mergeCell ref="A18:A20"/>
    <mergeCell ref="B18:B20"/>
    <mergeCell ref="C18:C20"/>
    <mergeCell ref="D18:D20"/>
    <mergeCell ref="E18:E20"/>
    <mergeCell ref="A2:A3"/>
    <mergeCell ref="B2:B3"/>
    <mergeCell ref="C2:C3"/>
    <mergeCell ref="D2:D3"/>
    <mergeCell ref="E2:E3"/>
    <mergeCell ref="M2:M3"/>
    <mergeCell ref="K3:L3"/>
    <mergeCell ref="F2:F3"/>
    <mergeCell ref="G2:G3"/>
    <mergeCell ref="H2:H3"/>
    <mergeCell ref="I2:I3"/>
    <mergeCell ref="J2:L2"/>
  </mergeCells>
  <phoneticPr fontId="2" type="noConversion"/>
  <printOptions horizontalCentered="1"/>
  <pageMargins left="0.47" right="0.43" top="0.70866141732283472" bottom="0.39370078740157483" header="0.34" footer="0.11811023622047245"/>
  <pageSetup paperSize="9" scale="70" fitToHeight="3" orientation="landscape" r:id="rId1"/>
  <headerFooter>
    <oddFooter>&amp;C&amp;P</oddFooter>
  </headerFooter>
  <rowBreaks count="1" manualBreakCount="1">
    <brk id="11" max="1638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80"/>
  <sheetViews>
    <sheetView zoomScale="90" zoomScaleNormal="90" workbookViewId="0">
      <selection activeCell="C3" sqref="C3:D76"/>
    </sheetView>
  </sheetViews>
  <sheetFormatPr defaultColWidth="8.875" defaultRowHeight="14.25"/>
  <cols>
    <col min="1" max="1" width="8.875" style="3"/>
    <col min="2" max="2" width="13.375" style="3" customWidth="1"/>
    <col min="3" max="4" width="16.25" style="3" customWidth="1"/>
    <col min="5" max="5" width="13.375" style="28" customWidth="1"/>
    <col min="6" max="6" width="11.625" style="3" bestFit="1" customWidth="1"/>
    <col min="7" max="7" width="25" style="3" customWidth="1"/>
    <col min="8" max="16384" width="8.875" style="3"/>
  </cols>
  <sheetData>
    <row r="1" spans="1:7" s="2" customFormat="1" ht="19.5">
      <c r="A1" s="1" t="s">
        <v>3978</v>
      </c>
      <c r="E1" s="315"/>
    </row>
    <row r="2" spans="1:7">
      <c r="A2" s="244" t="s">
        <v>0</v>
      </c>
      <c r="B2" s="244" t="s">
        <v>83</v>
      </c>
      <c r="C2" s="244" t="s">
        <v>21</v>
      </c>
      <c r="D2" s="244" t="s">
        <v>22</v>
      </c>
      <c r="E2" s="244" t="s">
        <v>84</v>
      </c>
      <c r="F2" s="244" t="s">
        <v>153</v>
      </c>
      <c r="G2" s="244" t="s">
        <v>1978</v>
      </c>
    </row>
    <row r="3" spans="1:7">
      <c r="A3" s="248">
        <v>1</v>
      </c>
      <c r="B3" s="248" t="s">
        <v>42</v>
      </c>
      <c r="C3" s="243"/>
      <c r="D3" s="243"/>
      <c r="E3" s="372">
        <v>10000</v>
      </c>
      <c r="F3" s="248" t="s">
        <v>86</v>
      </c>
      <c r="G3" s="248"/>
    </row>
    <row r="4" spans="1:7">
      <c r="A4" s="248">
        <v>2</v>
      </c>
      <c r="B4" s="248" t="s">
        <v>43</v>
      </c>
      <c r="C4" s="243"/>
      <c r="D4" s="243"/>
      <c r="E4" s="372">
        <v>20000</v>
      </c>
      <c r="F4" s="248" t="s">
        <v>86</v>
      </c>
      <c r="G4" s="248"/>
    </row>
    <row r="5" spans="1:7" ht="42.75">
      <c r="A5" s="248">
        <v>3</v>
      </c>
      <c r="B5" s="248" t="s">
        <v>44</v>
      </c>
      <c r="C5" s="243"/>
      <c r="D5" s="243"/>
      <c r="E5" s="461">
        <v>1</v>
      </c>
      <c r="F5" s="248" t="s">
        <v>86</v>
      </c>
      <c r="G5" s="243" t="s">
        <v>2538</v>
      </c>
    </row>
    <row r="6" spans="1:7">
      <c r="A6" s="248">
        <v>4</v>
      </c>
      <c r="B6" s="248" t="s">
        <v>45</v>
      </c>
      <c r="C6" s="243"/>
      <c r="D6" s="243"/>
      <c r="E6" s="372">
        <v>30000</v>
      </c>
      <c r="F6" s="248" t="s">
        <v>86</v>
      </c>
      <c r="G6" s="248"/>
    </row>
    <row r="7" spans="1:7">
      <c r="A7" s="248">
        <v>5</v>
      </c>
      <c r="B7" s="248" t="s">
        <v>45</v>
      </c>
      <c r="C7" s="243"/>
      <c r="D7" s="243"/>
      <c r="E7" s="372">
        <v>200000</v>
      </c>
      <c r="F7" s="248" t="s">
        <v>86</v>
      </c>
      <c r="G7" s="248" t="s">
        <v>2200</v>
      </c>
    </row>
    <row r="8" spans="1:7">
      <c r="A8" s="248">
        <v>6</v>
      </c>
      <c r="B8" s="248" t="s">
        <v>46</v>
      </c>
      <c r="C8" s="243"/>
      <c r="D8" s="243"/>
      <c r="E8" s="372">
        <v>45000</v>
      </c>
      <c r="F8" s="248" t="s">
        <v>31</v>
      </c>
      <c r="G8" s="248"/>
    </row>
    <row r="9" spans="1:7">
      <c r="A9" s="248">
        <v>7</v>
      </c>
      <c r="B9" s="248" t="s">
        <v>47</v>
      </c>
      <c r="C9" s="243"/>
      <c r="D9" s="243"/>
      <c r="E9" s="372">
        <v>30000</v>
      </c>
      <c r="F9" s="248" t="s">
        <v>31</v>
      </c>
      <c r="G9" s="248"/>
    </row>
    <row r="10" spans="1:7">
      <c r="A10" s="248">
        <v>8</v>
      </c>
      <c r="B10" s="248" t="s">
        <v>47</v>
      </c>
      <c r="C10" s="243"/>
      <c r="D10" s="243"/>
      <c r="E10" s="372">
        <v>55000</v>
      </c>
      <c r="F10" s="248" t="s">
        <v>31</v>
      </c>
      <c r="G10" s="248"/>
    </row>
    <row r="11" spans="1:7">
      <c r="A11" s="248">
        <v>9</v>
      </c>
      <c r="B11" s="248" t="s">
        <v>48</v>
      </c>
      <c r="C11" s="243"/>
      <c r="D11" s="243"/>
      <c r="E11" s="372">
        <v>245000</v>
      </c>
      <c r="F11" s="248" t="s">
        <v>31</v>
      </c>
      <c r="G11" s="248" t="s">
        <v>2200</v>
      </c>
    </row>
    <row r="12" spans="1:7">
      <c r="A12" s="248">
        <v>10</v>
      </c>
      <c r="B12" s="248" t="s">
        <v>49</v>
      </c>
      <c r="C12" s="243"/>
      <c r="D12" s="243"/>
      <c r="E12" s="372">
        <v>100000</v>
      </c>
      <c r="F12" s="248" t="s">
        <v>31</v>
      </c>
      <c r="G12" s="248" t="s">
        <v>2200</v>
      </c>
    </row>
    <row r="13" spans="1:7">
      <c r="A13" s="248">
        <v>11</v>
      </c>
      <c r="B13" s="248" t="s">
        <v>50</v>
      </c>
      <c r="C13" s="243"/>
      <c r="D13" s="243"/>
      <c r="E13" s="372">
        <v>30000</v>
      </c>
      <c r="F13" s="248" t="s">
        <v>32</v>
      </c>
      <c r="G13" s="248"/>
    </row>
    <row r="14" spans="1:7">
      <c r="A14" s="248">
        <v>12</v>
      </c>
      <c r="B14" s="248" t="s">
        <v>50</v>
      </c>
      <c r="C14" s="243"/>
      <c r="D14" s="243"/>
      <c r="E14" s="372">
        <v>110000</v>
      </c>
      <c r="F14" s="248" t="s">
        <v>32</v>
      </c>
      <c r="G14" s="248" t="s">
        <v>2200</v>
      </c>
    </row>
    <row r="15" spans="1:7">
      <c r="A15" s="248">
        <v>13</v>
      </c>
      <c r="B15" s="248" t="s">
        <v>51</v>
      </c>
      <c r="C15" s="243"/>
      <c r="D15" s="243"/>
      <c r="E15" s="372">
        <v>30000</v>
      </c>
      <c r="F15" s="248" t="s">
        <v>32</v>
      </c>
      <c r="G15" s="248"/>
    </row>
    <row r="16" spans="1:7">
      <c r="A16" s="248">
        <v>14</v>
      </c>
      <c r="B16" s="248" t="s">
        <v>51</v>
      </c>
      <c r="C16" s="243"/>
      <c r="D16" s="243"/>
      <c r="E16" s="372">
        <v>30000</v>
      </c>
      <c r="F16" s="248" t="s">
        <v>32</v>
      </c>
      <c r="G16" s="248"/>
    </row>
    <row r="17" spans="1:7">
      <c r="A17" s="248">
        <v>15</v>
      </c>
      <c r="B17" s="248" t="s">
        <v>52</v>
      </c>
      <c r="C17" s="243"/>
      <c r="D17" s="243"/>
      <c r="E17" s="372">
        <v>200000</v>
      </c>
      <c r="F17" s="248" t="s">
        <v>32</v>
      </c>
      <c r="G17" s="248" t="s">
        <v>2200</v>
      </c>
    </row>
    <row r="18" spans="1:7">
      <c r="A18" s="248">
        <v>16</v>
      </c>
      <c r="B18" s="248" t="s">
        <v>53</v>
      </c>
      <c r="C18" s="243"/>
      <c r="D18" s="243"/>
      <c r="E18" s="372">
        <v>100000</v>
      </c>
      <c r="F18" s="248" t="s">
        <v>32</v>
      </c>
      <c r="G18" s="248" t="s">
        <v>2200</v>
      </c>
    </row>
    <row r="19" spans="1:7">
      <c r="A19" s="248">
        <v>17</v>
      </c>
      <c r="B19" s="248" t="s">
        <v>54</v>
      </c>
      <c r="C19" s="243"/>
      <c r="D19" s="243"/>
      <c r="E19" s="372">
        <v>100000</v>
      </c>
      <c r="F19" s="248" t="s">
        <v>32</v>
      </c>
      <c r="G19" s="248" t="s">
        <v>2200</v>
      </c>
    </row>
    <row r="20" spans="1:7">
      <c r="A20" s="248">
        <v>18</v>
      </c>
      <c r="B20" s="248" t="s">
        <v>54</v>
      </c>
      <c r="C20" s="243"/>
      <c r="D20" s="243"/>
      <c r="E20" s="372">
        <v>100000</v>
      </c>
      <c r="F20" s="248" t="s">
        <v>32</v>
      </c>
      <c r="G20" s="248" t="s">
        <v>2200</v>
      </c>
    </row>
    <row r="21" spans="1:7">
      <c r="A21" s="248">
        <v>19</v>
      </c>
      <c r="B21" s="248" t="s">
        <v>12</v>
      </c>
      <c r="C21" s="243"/>
      <c r="D21" s="243"/>
      <c r="E21" s="372">
        <v>18000</v>
      </c>
      <c r="F21" s="248" t="s">
        <v>32</v>
      </c>
      <c r="G21" s="248"/>
    </row>
    <row r="22" spans="1:7">
      <c r="A22" s="248">
        <v>20</v>
      </c>
      <c r="B22" s="248" t="s">
        <v>12</v>
      </c>
      <c r="C22" s="243"/>
      <c r="D22" s="243"/>
      <c r="E22" s="372">
        <v>100000</v>
      </c>
      <c r="F22" s="248" t="s">
        <v>33</v>
      </c>
      <c r="G22" s="248" t="s">
        <v>2200</v>
      </c>
    </row>
    <row r="23" spans="1:7">
      <c r="A23" s="248">
        <v>21</v>
      </c>
      <c r="B23" s="248" t="s">
        <v>55</v>
      </c>
      <c r="C23" s="243"/>
      <c r="D23" s="243"/>
      <c r="E23" s="372">
        <v>175000</v>
      </c>
      <c r="F23" s="248" t="s">
        <v>33</v>
      </c>
      <c r="G23" s="248" t="s">
        <v>2200</v>
      </c>
    </row>
    <row r="24" spans="1:7">
      <c r="A24" s="248">
        <v>22</v>
      </c>
      <c r="B24" s="248" t="s">
        <v>56</v>
      </c>
      <c r="C24" s="243"/>
      <c r="D24" s="243"/>
      <c r="E24" s="372">
        <v>30000</v>
      </c>
      <c r="F24" s="248" t="s">
        <v>33</v>
      </c>
      <c r="G24" s="248"/>
    </row>
    <row r="25" spans="1:7">
      <c r="A25" s="248">
        <v>23</v>
      </c>
      <c r="B25" s="248" t="s">
        <v>57</v>
      </c>
      <c r="C25" s="243"/>
      <c r="D25" s="243"/>
      <c r="E25" s="372">
        <v>60000</v>
      </c>
      <c r="F25" s="248" t="s">
        <v>33</v>
      </c>
      <c r="G25" s="248"/>
    </row>
    <row r="26" spans="1:7">
      <c r="A26" s="248">
        <v>24</v>
      </c>
      <c r="B26" s="248" t="s">
        <v>58</v>
      </c>
      <c r="C26" s="243"/>
      <c r="D26" s="243"/>
      <c r="E26" s="372">
        <v>30000</v>
      </c>
      <c r="F26" s="248" t="s">
        <v>33</v>
      </c>
      <c r="G26" s="248"/>
    </row>
    <row r="27" spans="1:7">
      <c r="A27" s="248">
        <v>25</v>
      </c>
      <c r="B27" s="248" t="s">
        <v>59</v>
      </c>
      <c r="C27" s="243"/>
      <c r="D27" s="243"/>
      <c r="E27" s="372">
        <v>18000</v>
      </c>
      <c r="F27" s="248" t="s">
        <v>33</v>
      </c>
      <c r="G27" s="248"/>
    </row>
    <row r="28" spans="1:7">
      <c r="A28" s="248">
        <v>26</v>
      </c>
      <c r="B28" s="248" t="s">
        <v>60</v>
      </c>
      <c r="C28" s="243"/>
      <c r="D28" s="243"/>
      <c r="E28" s="372">
        <v>30000</v>
      </c>
      <c r="F28" s="248" t="s">
        <v>33</v>
      </c>
      <c r="G28" s="248"/>
    </row>
    <row r="29" spans="1:7">
      <c r="A29" s="248">
        <v>27</v>
      </c>
      <c r="B29" s="248" t="s">
        <v>61</v>
      </c>
      <c r="C29" s="243"/>
      <c r="D29" s="243"/>
      <c r="E29" s="372">
        <v>60000</v>
      </c>
      <c r="F29" s="248" t="s">
        <v>33</v>
      </c>
      <c r="G29" s="248"/>
    </row>
    <row r="30" spans="1:7">
      <c r="A30" s="248">
        <v>28</v>
      </c>
      <c r="B30" s="248" t="s">
        <v>62</v>
      </c>
      <c r="C30" s="243"/>
      <c r="D30" s="243"/>
      <c r="E30" s="372">
        <v>336000</v>
      </c>
      <c r="F30" s="248" t="s">
        <v>33</v>
      </c>
      <c r="G30" s="248" t="s">
        <v>2200</v>
      </c>
    </row>
    <row r="31" spans="1:7">
      <c r="A31" s="248">
        <v>29</v>
      </c>
      <c r="B31" s="248" t="s">
        <v>15</v>
      </c>
      <c r="C31" s="243"/>
      <c r="D31" s="243"/>
      <c r="E31" s="372">
        <v>30000</v>
      </c>
      <c r="F31" s="248" t="s">
        <v>33</v>
      </c>
      <c r="G31" s="248"/>
    </row>
    <row r="32" spans="1:7">
      <c r="A32" s="248">
        <v>30</v>
      </c>
      <c r="B32" s="248" t="s">
        <v>63</v>
      </c>
      <c r="C32" s="243"/>
      <c r="D32" s="243"/>
      <c r="E32" s="372">
        <v>18000</v>
      </c>
      <c r="F32" s="248" t="s">
        <v>33</v>
      </c>
      <c r="G32" s="248"/>
    </row>
    <row r="33" spans="1:7">
      <c r="A33" s="248">
        <v>31</v>
      </c>
      <c r="B33" s="248" t="s">
        <v>64</v>
      </c>
      <c r="C33" s="243"/>
      <c r="D33" s="243"/>
      <c r="E33" s="372">
        <v>25000</v>
      </c>
      <c r="F33" s="248" t="s">
        <v>33</v>
      </c>
      <c r="G33" s="248"/>
    </row>
    <row r="34" spans="1:7">
      <c r="A34" s="248">
        <v>32</v>
      </c>
      <c r="B34" s="248" t="s">
        <v>65</v>
      </c>
      <c r="C34" s="243"/>
      <c r="D34" s="243"/>
      <c r="E34" s="372">
        <v>30000</v>
      </c>
      <c r="F34" s="248" t="s">
        <v>33</v>
      </c>
      <c r="G34" s="248"/>
    </row>
    <row r="35" spans="1:7">
      <c r="A35" s="248">
        <v>33</v>
      </c>
      <c r="B35" s="248" t="s">
        <v>66</v>
      </c>
      <c r="C35" s="243"/>
      <c r="D35" s="243"/>
      <c r="E35" s="372">
        <v>60000</v>
      </c>
      <c r="F35" s="248" t="s">
        <v>34</v>
      </c>
      <c r="G35" s="248"/>
    </row>
    <row r="36" spans="1:7">
      <c r="A36" s="248">
        <v>34</v>
      </c>
      <c r="B36" s="248" t="s">
        <v>67</v>
      </c>
      <c r="C36" s="243"/>
      <c r="D36" s="243"/>
      <c r="E36" s="372">
        <v>80000</v>
      </c>
      <c r="F36" s="248" t="s">
        <v>34</v>
      </c>
      <c r="G36" s="248"/>
    </row>
    <row r="37" spans="1:7">
      <c r="A37" s="248">
        <v>35</v>
      </c>
      <c r="B37" s="248" t="s">
        <v>68</v>
      </c>
      <c r="C37" s="243"/>
      <c r="D37" s="243"/>
      <c r="E37" s="372">
        <v>18000</v>
      </c>
      <c r="F37" s="248" t="s">
        <v>34</v>
      </c>
      <c r="G37" s="248"/>
    </row>
    <row r="38" spans="1:7">
      <c r="A38" s="248">
        <v>36</v>
      </c>
      <c r="B38" s="248" t="s">
        <v>69</v>
      </c>
      <c r="C38" s="243"/>
      <c r="D38" s="243"/>
      <c r="E38" s="372">
        <v>25000</v>
      </c>
      <c r="F38" s="248" t="s">
        <v>34</v>
      </c>
      <c r="G38" s="248"/>
    </row>
    <row r="39" spans="1:7">
      <c r="A39" s="248">
        <v>37</v>
      </c>
      <c r="B39" s="248" t="s">
        <v>70</v>
      </c>
      <c r="C39" s="243"/>
      <c r="D39" s="243"/>
      <c r="E39" s="372">
        <v>30000</v>
      </c>
      <c r="F39" s="248" t="s">
        <v>34</v>
      </c>
      <c r="G39" s="248"/>
    </row>
    <row r="40" spans="1:7">
      <c r="A40" s="248">
        <v>38</v>
      </c>
      <c r="B40" s="248" t="s">
        <v>71</v>
      </c>
      <c r="C40" s="243"/>
      <c r="D40" s="243"/>
      <c r="E40" s="372">
        <v>50000</v>
      </c>
      <c r="F40" s="248" t="s">
        <v>34</v>
      </c>
      <c r="G40" s="248"/>
    </row>
    <row r="41" spans="1:7">
      <c r="A41" s="248">
        <v>39</v>
      </c>
      <c r="B41" s="248" t="s">
        <v>72</v>
      </c>
      <c r="C41" s="243"/>
      <c r="D41" s="243"/>
      <c r="E41" s="372">
        <v>20000</v>
      </c>
      <c r="F41" s="248" t="s">
        <v>34</v>
      </c>
      <c r="G41" s="248"/>
    </row>
    <row r="42" spans="1:7">
      <c r="A42" s="248">
        <v>40</v>
      </c>
      <c r="B42" s="248" t="s">
        <v>73</v>
      </c>
      <c r="C42" s="243"/>
      <c r="D42" s="243"/>
      <c r="E42" s="372">
        <v>6000</v>
      </c>
      <c r="F42" s="248" t="s">
        <v>34</v>
      </c>
      <c r="G42" s="248"/>
    </row>
    <row r="43" spans="1:7">
      <c r="A43" s="248">
        <v>41</v>
      </c>
      <c r="B43" s="248" t="s">
        <v>74</v>
      </c>
      <c r="C43" s="243"/>
      <c r="D43" s="243"/>
      <c r="E43" s="372">
        <v>30000</v>
      </c>
      <c r="F43" s="248" t="s">
        <v>34</v>
      </c>
      <c r="G43" s="248"/>
    </row>
    <row r="44" spans="1:7">
      <c r="A44" s="248">
        <v>42</v>
      </c>
      <c r="B44" s="248" t="s">
        <v>75</v>
      </c>
      <c r="C44" s="243"/>
      <c r="D44" s="243"/>
      <c r="E44" s="372">
        <v>25000</v>
      </c>
      <c r="F44" s="248" t="s">
        <v>34</v>
      </c>
      <c r="G44" s="248"/>
    </row>
    <row r="45" spans="1:7">
      <c r="A45" s="248">
        <v>43</v>
      </c>
      <c r="B45" s="248" t="s">
        <v>76</v>
      </c>
      <c r="C45" s="243"/>
      <c r="D45" s="243"/>
      <c r="E45" s="372">
        <v>30000</v>
      </c>
      <c r="F45" s="248" t="s">
        <v>34</v>
      </c>
      <c r="G45" s="248"/>
    </row>
    <row r="46" spans="1:7">
      <c r="A46" s="248">
        <v>44</v>
      </c>
      <c r="B46" s="248" t="s">
        <v>77</v>
      </c>
      <c r="C46" s="243"/>
      <c r="D46" s="243"/>
      <c r="E46" s="372">
        <v>30000</v>
      </c>
      <c r="F46" s="248" t="s">
        <v>34</v>
      </c>
      <c r="G46" s="248"/>
    </row>
    <row r="47" spans="1:7">
      <c r="A47" s="248">
        <v>45</v>
      </c>
      <c r="B47" s="248" t="s">
        <v>78</v>
      </c>
      <c r="C47" s="243"/>
      <c r="D47" s="243"/>
      <c r="E47" s="372">
        <v>30000</v>
      </c>
      <c r="F47" s="248" t="s">
        <v>34</v>
      </c>
      <c r="G47" s="248"/>
    </row>
    <row r="48" spans="1:7">
      <c r="A48" s="248">
        <v>46</v>
      </c>
      <c r="B48" s="248" t="s">
        <v>79</v>
      </c>
      <c r="C48" s="243"/>
      <c r="D48" s="243"/>
      <c r="E48" s="372">
        <v>14000</v>
      </c>
      <c r="F48" s="248" t="s">
        <v>34</v>
      </c>
      <c r="G48" s="248"/>
    </row>
    <row r="49" spans="1:7">
      <c r="A49" s="248">
        <v>47</v>
      </c>
      <c r="B49" s="248" t="s">
        <v>80</v>
      </c>
      <c r="C49" s="243"/>
      <c r="D49" s="243"/>
      <c r="E49" s="372">
        <v>6000</v>
      </c>
      <c r="F49" s="248" t="s">
        <v>88</v>
      </c>
      <c r="G49" s="248"/>
    </row>
    <row r="50" spans="1:7">
      <c r="A50" s="248">
        <v>48</v>
      </c>
      <c r="B50" s="248" t="s">
        <v>81</v>
      </c>
      <c r="C50" s="243"/>
      <c r="D50" s="243"/>
      <c r="E50" s="372">
        <v>20000</v>
      </c>
      <c r="F50" s="248" t="s">
        <v>88</v>
      </c>
      <c r="G50" s="248"/>
    </row>
    <row r="51" spans="1:7">
      <c r="A51" s="248">
        <v>49</v>
      </c>
      <c r="B51" s="248" t="s">
        <v>82</v>
      </c>
      <c r="C51" s="243"/>
      <c r="D51" s="243"/>
      <c r="E51" s="372">
        <v>30000</v>
      </c>
      <c r="F51" s="248" t="s">
        <v>88</v>
      </c>
      <c r="G51" s="248"/>
    </row>
    <row r="52" spans="1:7" ht="28.5">
      <c r="A52" s="248">
        <v>50</v>
      </c>
      <c r="B52" s="248" t="s">
        <v>1619</v>
      </c>
      <c r="C52" s="243"/>
      <c r="D52" s="243"/>
      <c r="E52" s="372">
        <v>2000</v>
      </c>
      <c r="F52" s="248" t="s">
        <v>1639</v>
      </c>
      <c r="G52" s="243" t="s">
        <v>3686</v>
      </c>
    </row>
    <row r="53" spans="1:7" ht="28.5">
      <c r="A53" s="248">
        <v>51</v>
      </c>
      <c r="B53" s="248" t="s">
        <v>1620</v>
      </c>
      <c r="C53" s="243"/>
      <c r="D53" s="243"/>
      <c r="E53" s="372">
        <v>2000</v>
      </c>
      <c r="F53" s="248" t="s">
        <v>1639</v>
      </c>
      <c r="G53" s="243" t="s">
        <v>3686</v>
      </c>
    </row>
    <row r="54" spans="1:7" ht="28.5">
      <c r="A54" s="248">
        <v>52</v>
      </c>
      <c r="B54" s="248" t="s">
        <v>1621</v>
      </c>
      <c r="C54" s="243"/>
      <c r="D54" s="243"/>
      <c r="E54" s="372">
        <v>2000</v>
      </c>
      <c r="F54" s="248" t="s">
        <v>1639</v>
      </c>
      <c r="G54" s="243" t="s">
        <v>3686</v>
      </c>
    </row>
    <row r="55" spans="1:7" ht="28.5">
      <c r="A55" s="248">
        <v>53</v>
      </c>
      <c r="B55" s="248" t="s">
        <v>1622</v>
      </c>
      <c r="C55" s="243"/>
      <c r="D55" s="243"/>
      <c r="E55" s="372">
        <v>2000</v>
      </c>
      <c r="F55" s="248" t="s">
        <v>1639</v>
      </c>
      <c r="G55" s="243" t="s">
        <v>3686</v>
      </c>
    </row>
    <row r="56" spans="1:7" ht="28.5">
      <c r="A56" s="248">
        <v>54</v>
      </c>
      <c r="B56" s="248" t="s">
        <v>1623</v>
      </c>
      <c r="C56" s="243"/>
      <c r="D56" s="243"/>
      <c r="E56" s="372">
        <v>2000</v>
      </c>
      <c r="F56" s="248" t="s">
        <v>1639</v>
      </c>
      <c r="G56" s="243" t="s">
        <v>3686</v>
      </c>
    </row>
    <row r="57" spans="1:7" ht="28.5">
      <c r="A57" s="248">
        <v>55</v>
      </c>
      <c r="B57" s="248" t="s">
        <v>1624</v>
      </c>
      <c r="C57" s="243"/>
      <c r="D57" s="243"/>
      <c r="E57" s="372">
        <v>1000</v>
      </c>
      <c r="F57" s="248" t="s">
        <v>1639</v>
      </c>
      <c r="G57" s="243" t="s">
        <v>3686</v>
      </c>
    </row>
    <row r="58" spans="1:7" ht="28.5">
      <c r="A58" s="248">
        <v>56</v>
      </c>
      <c r="B58" s="248" t="s">
        <v>1625</v>
      </c>
      <c r="C58" s="243"/>
      <c r="D58" s="243"/>
      <c r="E58" s="372">
        <v>2000</v>
      </c>
      <c r="F58" s="248" t="s">
        <v>1639</v>
      </c>
      <c r="G58" s="243" t="s">
        <v>3686</v>
      </c>
    </row>
    <row r="59" spans="1:7" ht="28.5">
      <c r="A59" s="248">
        <v>57</v>
      </c>
      <c r="B59" s="248" t="s">
        <v>1626</v>
      </c>
      <c r="C59" s="243"/>
      <c r="D59" s="243"/>
      <c r="E59" s="372">
        <v>1000</v>
      </c>
      <c r="F59" s="248" t="s">
        <v>1639</v>
      </c>
      <c r="G59" s="243" t="s">
        <v>3686</v>
      </c>
    </row>
    <row r="60" spans="1:7" ht="28.5">
      <c r="A60" s="248">
        <v>58</v>
      </c>
      <c r="B60" s="248" t="s">
        <v>1627</v>
      </c>
      <c r="C60" s="243"/>
      <c r="D60" s="243"/>
      <c r="E60" s="372">
        <v>2000</v>
      </c>
      <c r="F60" s="248" t="s">
        <v>1639</v>
      </c>
      <c r="G60" s="243" t="s">
        <v>3686</v>
      </c>
    </row>
    <row r="61" spans="1:7" ht="28.5">
      <c r="A61" s="248">
        <v>59</v>
      </c>
      <c r="B61" s="248" t="s">
        <v>1628</v>
      </c>
      <c r="C61" s="243"/>
      <c r="D61" s="243"/>
      <c r="E61" s="372">
        <v>1000</v>
      </c>
      <c r="F61" s="248" t="s">
        <v>1639</v>
      </c>
      <c r="G61" s="243" t="s">
        <v>3686</v>
      </c>
    </row>
    <row r="62" spans="1:7" ht="28.5">
      <c r="A62" s="248">
        <v>60</v>
      </c>
      <c r="B62" s="248" t="s">
        <v>1629</v>
      </c>
      <c r="C62" s="243"/>
      <c r="D62" s="243"/>
      <c r="E62" s="372">
        <v>2000</v>
      </c>
      <c r="F62" s="248" t="s">
        <v>1639</v>
      </c>
      <c r="G62" s="243" t="s">
        <v>3686</v>
      </c>
    </row>
    <row r="63" spans="1:7" ht="28.5">
      <c r="A63" s="248">
        <v>61</v>
      </c>
      <c r="B63" s="248" t="s">
        <v>1630</v>
      </c>
      <c r="C63" s="243"/>
      <c r="D63" s="243"/>
      <c r="E63" s="372">
        <v>1000</v>
      </c>
      <c r="F63" s="248" t="s">
        <v>1639</v>
      </c>
      <c r="G63" s="243" t="s">
        <v>3686</v>
      </c>
    </row>
    <row r="64" spans="1:7" ht="28.5">
      <c r="A64" s="248">
        <v>62</v>
      </c>
      <c r="B64" s="248" t="s">
        <v>1631</v>
      </c>
      <c r="C64" s="243"/>
      <c r="D64" s="243"/>
      <c r="E64" s="372">
        <v>2000</v>
      </c>
      <c r="F64" s="248" t="s">
        <v>1639</v>
      </c>
      <c r="G64" s="243" t="s">
        <v>3686</v>
      </c>
    </row>
    <row r="65" spans="1:7" ht="28.5">
      <c r="A65" s="248">
        <v>63</v>
      </c>
      <c r="B65" s="248" t="s">
        <v>1632</v>
      </c>
      <c r="C65" s="243"/>
      <c r="D65" s="243"/>
      <c r="E65" s="372">
        <v>1000</v>
      </c>
      <c r="F65" s="248" t="s">
        <v>1639</v>
      </c>
      <c r="G65" s="243" t="s">
        <v>3686</v>
      </c>
    </row>
    <row r="66" spans="1:7" ht="28.5">
      <c r="A66" s="248">
        <v>64</v>
      </c>
      <c r="B66" s="248" t="s">
        <v>1633</v>
      </c>
      <c r="C66" s="243"/>
      <c r="D66" s="243"/>
      <c r="E66" s="372">
        <v>2000</v>
      </c>
      <c r="F66" s="248" t="s">
        <v>1639</v>
      </c>
      <c r="G66" s="243" t="s">
        <v>3686</v>
      </c>
    </row>
    <row r="67" spans="1:7" ht="28.5">
      <c r="A67" s="248">
        <v>65</v>
      </c>
      <c r="B67" s="248" t="s">
        <v>1634</v>
      </c>
      <c r="C67" s="243"/>
      <c r="D67" s="243"/>
      <c r="E67" s="372">
        <v>1000</v>
      </c>
      <c r="F67" s="248" t="s">
        <v>1639</v>
      </c>
      <c r="G67" s="243" t="s">
        <v>3686</v>
      </c>
    </row>
    <row r="68" spans="1:7" ht="28.5">
      <c r="A68" s="248">
        <v>66</v>
      </c>
      <c r="B68" s="248" t="s">
        <v>1635</v>
      </c>
      <c r="C68" s="243"/>
      <c r="D68" s="243"/>
      <c r="E68" s="372">
        <v>2000</v>
      </c>
      <c r="F68" s="248" t="s">
        <v>1639</v>
      </c>
      <c r="G68" s="243" t="s">
        <v>3686</v>
      </c>
    </row>
    <row r="69" spans="1:7" ht="28.5">
      <c r="A69" s="248">
        <v>67</v>
      </c>
      <c r="B69" s="248" t="s">
        <v>1636</v>
      </c>
      <c r="C69" s="243"/>
      <c r="D69" s="243"/>
      <c r="E69" s="372">
        <v>2000</v>
      </c>
      <c r="F69" s="248" t="s">
        <v>1639</v>
      </c>
      <c r="G69" s="243" t="s">
        <v>3686</v>
      </c>
    </row>
    <row r="70" spans="1:7" ht="28.5">
      <c r="A70" s="248">
        <v>68</v>
      </c>
      <c r="B70" s="248" t="s">
        <v>1637</v>
      </c>
      <c r="C70" s="243"/>
      <c r="D70" s="243"/>
      <c r="E70" s="372">
        <v>2000</v>
      </c>
      <c r="F70" s="248" t="s">
        <v>1640</v>
      </c>
      <c r="G70" s="243" t="s">
        <v>3686</v>
      </c>
    </row>
    <row r="71" spans="1:7" ht="28.5">
      <c r="A71" s="248">
        <v>69</v>
      </c>
      <c r="B71" s="248" t="s">
        <v>1638</v>
      </c>
      <c r="C71" s="243"/>
      <c r="D71" s="243"/>
      <c r="E71" s="372">
        <v>6000</v>
      </c>
      <c r="F71" s="248" t="s">
        <v>1640</v>
      </c>
      <c r="G71" s="243" t="s">
        <v>3686</v>
      </c>
    </row>
    <row r="72" spans="1:7">
      <c r="A72" s="248">
        <v>70</v>
      </c>
      <c r="B72" s="248" t="s">
        <v>2987</v>
      </c>
      <c r="C72" s="243"/>
      <c r="D72" s="243"/>
      <c r="E72" s="372">
        <v>20058</v>
      </c>
      <c r="F72" s="248" t="s">
        <v>8686</v>
      </c>
      <c r="G72" s="553" t="s">
        <v>8471</v>
      </c>
    </row>
    <row r="73" spans="1:7">
      <c r="A73" s="248">
        <v>71</v>
      </c>
      <c r="B73" s="248" t="s">
        <v>3273</v>
      </c>
      <c r="C73" s="243"/>
      <c r="D73" s="243"/>
      <c r="E73" s="372">
        <v>20058</v>
      </c>
      <c r="F73" s="248" t="s">
        <v>8635</v>
      </c>
      <c r="G73" s="553"/>
    </row>
    <row r="74" spans="1:7">
      <c r="A74" s="248">
        <v>72</v>
      </c>
      <c r="B74" s="248" t="s">
        <v>3573</v>
      </c>
      <c r="C74" s="243"/>
      <c r="D74" s="243"/>
      <c r="E74" s="372">
        <v>20058</v>
      </c>
      <c r="F74" s="248" t="s">
        <v>8636</v>
      </c>
      <c r="G74" s="553"/>
    </row>
    <row r="75" spans="1:7">
      <c r="A75" s="248">
        <v>73</v>
      </c>
      <c r="B75" s="248" t="s">
        <v>3897</v>
      </c>
      <c r="C75" s="243"/>
      <c r="D75" s="243"/>
      <c r="E75" s="372">
        <v>20058</v>
      </c>
      <c r="F75" s="248" t="s">
        <v>8472</v>
      </c>
      <c r="G75" s="553"/>
    </row>
    <row r="76" spans="1:7" ht="57">
      <c r="A76" s="248">
        <v>74</v>
      </c>
      <c r="B76" s="248" t="s">
        <v>3881</v>
      </c>
      <c r="C76" s="243"/>
      <c r="D76" s="243"/>
      <c r="E76" s="372">
        <v>144420</v>
      </c>
      <c r="F76" s="248" t="s">
        <v>8701</v>
      </c>
      <c r="G76" s="255" t="s">
        <v>8474</v>
      </c>
    </row>
    <row r="77" spans="1:7" ht="27" customHeight="1">
      <c r="A77" s="582" t="s">
        <v>1938</v>
      </c>
      <c r="B77" s="582"/>
      <c r="C77" s="582"/>
      <c r="D77" s="582"/>
      <c r="E77" s="351">
        <f>SUM(E3:E76)-E5</f>
        <v>3161652</v>
      </c>
      <c r="F77" s="362"/>
      <c r="G77" s="362"/>
    </row>
    <row r="78" spans="1:7" ht="42.75" customHeight="1">
      <c r="A78" s="577" t="s">
        <v>2195</v>
      </c>
      <c r="B78" s="577"/>
      <c r="C78" s="577"/>
      <c r="D78" s="577"/>
      <c r="E78" s="351">
        <f>E7+E11+E12+E14+E17+E18+E19+E20+E22+E23+E30+E76</f>
        <v>1910420</v>
      </c>
      <c r="F78" s="303"/>
      <c r="G78" s="566" t="s">
        <v>3900</v>
      </c>
    </row>
    <row r="79" spans="1:7" ht="42.75" customHeight="1">
      <c r="A79" s="577" t="s">
        <v>2196</v>
      </c>
      <c r="B79" s="577"/>
      <c r="C79" s="577"/>
      <c r="D79" s="577"/>
      <c r="E79" s="351">
        <f>E77-E78</f>
        <v>1251232</v>
      </c>
      <c r="F79" s="303"/>
      <c r="G79" s="566"/>
    </row>
    <row r="80" spans="1:7" ht="54" customHeight="1">
      <c r="A80" s="566" t="s">
        <v>9475</v>
      </c>
      <c r="B80" s="566"/>
      <c r="C80" s="566"/>
      <c r="D80" s="566"/>
      <c r="E80" s="566"/>
      <c r="F80" s="566"/>
      <c r="G80" s="566"/>
    </row>
  </sheetData>
  <mergeCells count="6">
    <mergeCell ref="G78:G79"/>
    <mergeCell ref="G72:G75"/>
    <mergeCell ref="A80:G80"/>
    <mergeCell ref="A77:D77"/>
    <mergeCell ref="A78:D78"/>
    <mergeCell ref="A79:D79"/>
  </mergeCells>
  <phoneticPr fontId="2" type="noConversion"/>
  <printOptions horizontalCentered="1"/>
  <pageMargins left="0.70866141732283472" right="0.51181102362204722" top="0.55118110236220474" bottom="0.55118110236220474" header="0.31496062992125984" footer="0.31496062992125984"/>
  <pageSetup paperSize="9" scale="85" fitToHeight="11" orientation="portrait" r:id="rId1"/>
  <headerFooter>
    <oddFooter>&amp;C&amp;P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
  <sheetViews>
    <sheetView zoomScale="90" zoomScaleNormal="90" workbookViewId="0">
      <pane xSplit="3" ySplit="3" topLeftCell="D9" activePane="bottomRight" state="frozen"/>
      <selection activeCell="N17" sqref="N17"/>
      <selection pane="topRight" activeCell="N17" sqref="N17"/>
      <selection pane="bottomLeft" activeCell="N17" sqref="N17"/>
      <selection pane="bottomRight" activeCell="D4" sqref="D4:E13"/>
    </sheetView>
  </sheetViews>
  <sheetFormatPr defaultColWidth="8.875" defaultRowHeight="14.25"/>
  <cols>
    <col min="1" max="1" width="6.25" style="3" customWidth="1"/>
    <col min="2" max="2" width="10.625" style="3" customWidth="1"/>
    <col min="3" max="3" width="11.875" style="3" bestFit="1" customWidth="1"/>
    <col min="4" max="4" width="17.75" style="3" customWidth="1"/>
    <col min="5" max="5" width="15.375" style="3" customWidth="1"/>
    <col min="6" max="6" width="16.125" style="3" bestFit="1" customWidth="1"/>
    <col min="7" max="7" width="10.5" style="5" bestFit="1" customWidth="1"/>
    <col min="8" max="9" width="8.875" style="3"/>
    <col min="10" max="10" width="11.875" style="20" customWidth="1"/>
    <col min="11" max="11" width="50.875" style="3" customWidth="1"/>
    <col min="12" max="12" width="12.5" style="3" customWidth="1"/>
    <col min="13" max="13" width="14.75" style="3" customWidth="1"/>
    <col min="14" max="16384" width="8.875" style="3"/>
  </cols>
  <sheetData>
    <row r="1" spans="1:14" s="2" customFormat="1" ht="19.5">
      <c r="A1" s="1" t="s">
        <v>3979</v>
      </c>
      <c r="G1" s="4"/>
      <c r="J1" s="47"/>
    </row>
    <row r="2" spans="1:14" s="2" customFormat="1" ht="19.5">
      <c r="A2" s="547" t="s">
        <v>0</v>
      </c>
      <c r="B2" s="547" t="s">
        <v>83</v>
      </c>
      <c r="C2" s="547" t="s">
        <v>8681</v>
      </c>
      <c r="D2" s="547" t="s">
        <v>21</v>
      </c>
      <c r="E2" s="547" t="s">
        <v>22</v>
      </c>
      <c r="F2" s="547" t="s">
        <v>2019</v>
      </c>
      <c r="G2" s="548" t="s">
        <v>8702</v>
      </c>
      <c r="H2" s="547" t="s">
        <v>40</v>
      </c>
      <c r="I2" s="547" t="s">
        <v>41</v>
      </c>
      <c r="J2" s="547" t="s">
        <v>2020</v>
      </c>
      <c r="K2" s="547"/>
      <c r="L2" s="547"/>
      <c r="M2" s="547" t="s">
        <v>2026</v>
      </c>
    </row>
    <row r="3" spans="1:14">
      <c r="A3" s="547"/>
      <c r="B3" s="547"/>
      <c r="C3" s="547"/>
      <c r="D3" s="547"/>
      <c r="E3" s="547"/>
      <c r="F3" s="547"/>
      <c r="G3" s="548"/>
      <c r="H3" s="547"/>
      <c r="I3" s="547"/>
      <c r="J3" s="244" t="s">
        <v>4004</v>
      </c>
      <c r="K3" s="547" t="s">
        <v>35</v>
      </c>
      <c r="L3" s="547"/>
      <c r="M3" s="547"/>
    </row>
    <row r="4" spans="1:14" s="19" customFormat="1">
      <c r="A4" s="248">
        <v>1</v>
      </c>
      <c r="B4" s="248" t="s">
        <v>168</v>
      </c>
      <c r="C4" s="254">
        <v>490000</v>
      </c>
      <c r="D4" s="255"/>
      <c r="E4" s="370"/>
      <c r="F4" s="248" t="s">
        <v>173</v>
      </c>
      <c r="G4" s="246"/>
      <c r="H4" s="248" t="s">
        <v>2222</v>
      </c>
      <c r="I4" s="248"/>
      <c r="J4" s="248"/>
      <c r="K4" s="248"/>
      <c r="L4" s="248"/>
      <c r="M4" s="553" t="s">
        <v>3980</v>
      </c>
    </row>
    <row r="5" spans="1:14" s="19" customFormat="1" ht="57">
      <c r="A5" s="248">
        <v>2</v>
      </c>
      <c r="B5" s="248" t="s">
        <v>8214</v>
      </c>
      <c r="C5" s="254">
        <v>980000</v>
      </c>
      <c r="D5" s="255"/>
      <c r="E5" s="370"/>
      <c r="F5" s="365" t="s">
        <v>8930</v>
      </c>
      <c r="G5" s="246"/>
      <c r="H5" s="248"/>
      <c r="I5" s="248"/>
      <c r="J5" s="248"/>
      <c r="K5" s="248"/>
      <c r="L5" s="248"/>
      <c r="M5" s="553"/>
    </row>
    <row r="6" spans="1:14" s="19" customFormat="1" ht="57">
      <c r="A6" s="248">
        <v>3</v>
      </c>
      <c r="B6" s="248" t="s">
        <v>8215</v>
      </c>
      <c r="C6" s="254">
        <v>290000</v>
      </c>
      <c r="D6" s="255"/>
      <c r="E6" s="370"/>
      <c r="F6" s="365" t="s">
        <v>8931</v>
      </c>
      <c r="G6" s="246"/>
      <c r="H6" s="248"/>
      <c r="I6" s="248"/>
      <c r="J6" s="248"/>
      <c r="K6" s="248"/>
      <c r="L6" s="248"/>
      <c r="M6" s="553"/>
    </row>
    <row r="7" spans="1:14" s="19" customFormat="1">
      <c r="A7" s="248">
        <v>4</v>
      </c>
      <c r="B7" s="248" t="s">
        <v>46</v>
      </c>
      <c r="C7" s="254">
        <v>500000</v>
      </c>
      <c r="D7" s="255"/>
      <c r="E7" s="370"/>
      <c r="F7" s="248" t="s">
        <v>175</v>
      </c>
      <c r="G7" s="246"/>
      <c r="H7" s="248" t="s">
        <v>2222</v>
      </c>
      <c r="I7" s="248"/>
      <c r="J7" s="248"/>
      <c r="K7" s="248"/>
      <c r="L7" s="248"/>
      <c r="M7" s="553"/>
    </row>
    <row r="8" spans="1:14" s="19" customFormat="1">
      <c r="A8" s="248">
        <v>5</v>
      </c>
      <c r="B8" s="248" t="s">
        <v>169</v>
      </c>
      <c r="C8" s="254">
        <v>100000</v>
      </c>
      <c r="D8" s="255"/>
      <c r="E8" s="370"/>
      <c r="F8" s="248" t="s">
        <v>175</v>
      </c>
      <c r="G8" s="246"/>
      <c r="H8" s="248" t="s">
        <v>2222</v>
      </c>
      <c r="I8" s="248"/>
      <c r="J8" s="248"/>
      <c r="K8" s="248"/>
      <c r="L8" s="248"/>
      <c r="M8" s="553"/>
    </row>
    <row r="9" spans="1:14" s="19" customFormat="1">
      <c r="A9" s="248">
        <v>6</v>
      </c>
      <c r="B9" s="248" t="s">
        <v>170</v>
      </c>
      <c r="C9" s="254">
        <v>78000</v>
      </c>
      <c r="D9" s="255"/>
      <c r="E9" s="370"/>
      <c r="F9" s="248" t="s">
        <v>175</v>
      </c>
      <c r="G9" s="246"/>
      <c r="H9" s="248" t="s">
        <v>2222</v>
      </c>
      <c r="I9" s="248"/>
      <c r="J9" s="248"/>
      <c r="K9" s="248"/>
      <c r="L9" s="248"/>
      <c r="M9" s="553"/>
    </row>
    <row r="10" spans="1:14" s="19" customFormat="1">
      <c r="A10" s="248">
        <v>7</v>
      </c>
      <c r="B10" s="248" t="s">
        <v>48</v>
      </c>
      <c r="C10" s="254">
        <v>600000</v>
      </c>
      <c r="D10" s="255"/>
      <c r="E10" s="370"/>
      <c r="F10" s="248" t="s">
        <v>175</v>
      </c>
      <c r="G10" s="246"/>
      <c r="H10" s="248" t="s">
        <v>2222</v>
      </c>
      <c r="I10" s="248"/>
      <c r="J10" s="248"/>
      <c r="K10" s="248"/>
      <c r="L10" s="248"/>
      <c r="M10" s="553"/>
    </row>
    <row r="11" spans="1:14" s="19" customFormat="1">
      <c r="A11" s="248">
        <v>8</v>
      </c>
      <c r="B11" s="248" t="s">
        <v>17</v>
      </c>
      <c r="C11" s="254">
        <v>200000</v>
      </c>
      <c r="D11" s="255"/>
      <c r="E11" s="370"/>
      <c r="F11" s="248" t="s">
        <v>176</v>
      </c>
      <c r="G11" s="246"/>
      <c r="H11" s="248" t="s">
        <v>2222</v>
      </c>
      <c r="I11" s="248"/>
      <c r="J11" s="248"/>
      <c r="K11" s="248"/>
      <c r="L11" s="248"/>
      <c r="M11" s="553"/>
    </row>
    <row r="12" spans="1:14" s="19" customFormat="1" ht="93" customHeight="1">
      <c r="A12" s="248">
        <v>9</v>
      </c>
      <c r="B12" s="248" t="s">
        <v>189</v>
      </c>
      <c r="C12" s="254">
        <v>100000</v>
      </c>
      <c r="D12" s="255"/>
      <c r="E12" s="370"/>
      <c r="F12" s="248" t="s">
        <v>176</v>
      </c>
      <c r="G12" s="246">
        <v>100000</v>
      </c>
      <c r="H12" s="253">
        <f>8000/100000</f>
        <v>0.08</v>
      </c>
      <c r="I12" s="252" t="s">
        <v>190</v>
      </c>
      <c r="J12" s="248"/>
      <c r="K12" s="239" t="s">
        <v>222</v>
      </c>
      <c r="L12" s="248" t="s">
        <v>8928</v>
      </c>
      <c r="M12" s="553"/>
    </row>
    <row r="13" spans="1:14" s="19" customFormat="1" ht="199.5">
      <c r="A13" s="248">
        <v>10</v>
      </c>
      <c r="B13" s="248" t="s">
        <v>172</v>
      </c>
      <c r="C13" s="254">
        <v>200000</v>
      </c>
      <c r="D13" s="255"/>
      <c r="E13" s="370"/>
      <c r="F13" s="248" t="s">
        <v>176</v>
      </c>
      <c r="G13" s="246">
        <v>200000</v>
      </c>
      <c r="H13" s="253">
        <f>10000/100000</f>
        <v>0.1</v>
      </c>
      <c r="I13" s="252" t="s">
        <v>191</v>
      </c>
      <c r="J13" s="248" t="s">
        <v>178</v>
      </c>
      <c r="K13" s="255" t="s">
        <v>223</v>
      </c>
      <c r="L13" s="248" t="s">
        <v>8929</v>
      </c>
      <c r="M13" s="553"/>
    </row>
    <row r="14" spans="1:14" ht="27" customHeight="1">
      <c r="A14" s="554" t="s">
        <v>1938</v>
      </c>
      <c r="B14" s="554"/>
      <c r="C14" s="369">
        <f>SUM(C4:C13)</f>
        <v>3538000</v>
      </c>
      <c r="D14" s="308"/>
      <c r="E14" s="308"/>
      <c r="F14" s="308"/>
      <c r="G14" s="308"/>
      <c r="H14" s="308"/>
      <c r="I14" s="308"/>
      <c r="J14" s="320"/>
      <c r="K14" s="308"/>
      <c r="L14" s="55"/>
      <c r="M14" s="55"/>
    </row>
    <row r="15" spans="1:14" ht="80.25" customHeight="1">
      <c r="A15" s="573" t="s">
        <v>9474</v>
      </c>
      <c r="B15" s="573"/>
      <c r="C15" s="573"/>
      <c r="D15" s="573"/>
      <c r="E15" s="573"/>
      <c r="F15" s="573"/>
      <c r="G15" s="573"/>
      <c r="H15" s="573"/>
      <c r="I15" s="573"/>
      <c r="J15" s="573"/>
      <c r="K15" s="573"/>
      <c r="L15" s="573"/>
      <c r="M15" s="573"/>
      <c r="N15" s="134"/>
    </row>
    <row r="16" spans="1:14">
      <c r="A16" s="33"/>
      <c r="B16" s="606"/>
      <c r="C16" s="606"/>
      <c r="D16" s="606"/>
      <c r="E16" s="606"/>
      <c r="F16" s="606"/>
      <c r="G16" s="606"/>
      <c r="H16" s="606"/>
      <c r="I16" s="606"/>
      <c r="J16" s="606"/>
      <c r="K16" s="606"/>
      <c r="L16" s="606"/>
      <c r="M16" s="606"/>
    </row>
  </sheetData>
  <mergeCells count="16">
    <mergeCell ref="A14:B14"/>
    <mergeCell ref="B16:M16"/>
    <mergeCell ref="M4:M13"/>
    <mergeCell ref="A2:A3"/>
    <mergeCell ref="B2:B3"/>
    <mergeCell ref="C2:C3"/>
    <mergeCell ref="D2:D3"/>
    <mergeCell ref="E2:E3"/>
    <mergeCell ref="F2:F3"/>
    <mergeCell ref="G2:G3"/>
    <mergeCell ref="H2:H3"/>
    <mergeCell ref="I2:I3"/>
    <mergeCell ref="J2:L2"/>
    <mergeCell ref="M2:M3"/>
    <mergeCell ref="K3:L3"/>
    <mergeCell ref="A15:M15"/>
  </mergeCells>
  <phoneticPr fontId="2" type="noConversion"/>
  <printOptions horizontalCentered="1"/>
  <pageMargins left="0.62" right="0.46" top="0.59055118110236227" bottom="0.43307086614173229" header="0.31496062992125984" footer="0.23622047244094491"/>
  <pageSetup paperSize="9" scale="65" orientation="landscape" horizontalDpi="4294967295" verticalDpi="4294967295" r:id="rId1"/>
  <headerFooter>
    <oddFooter>&amp;C&amp;P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3"/>
  <sheetViews>
    <sheetView zoomScale="90" zoomScaleNormal="90" workbookViewId="0">
      <selection activeCell="C3" sqref="C3:D59"/>
    </sheetView>
  </sheetViews>
  <sheetFormatPr defaultColWidth="8.875" defaultRowHeight="14.25"/>
  <cols>
    <col min="1" max="1" width="7" style="20" customWidth="1"/>
    <col min="2" max="2" width="15.625" style="3" bestFit="1" customWidth="1"/>
    <col min="3" max="4" width="17" style="3" customWidth="1"/>
    <col min="5" max="5" width="11.5" style="20" customWidth="1"/>
    <col min="6" max="6" width="11.875" style="3" customWidth="1"/>
    <col min="7" max="7" width="23.75" style="3" customWidth="1"/>
    <col min="8" max="16384" width="8.875" style="3"/>
  </cols>
  <sheetData>
    <row r="1" spans="1:7" s="2" customFormat="1" ht="19.5">
      <c r="A1" s="17" t="s">
        <v>3981</v>
      </c>
      <c r="E1" s="47"/>
    </row>
    <row r="2" spans="1:7">
      <c r="A2" s="244" t="s">
        <v>0</v>
      </c>
      <c r="B2" s="244" t="s">
        <v>83</v>
      </c>
      <c r="C2" s="244" t="s">
        <v>21</v>
      </c>
      <c r="D2" s="244" t="s">
        <v>22</v>
      </c>
      <c r="E2" s="244" t="s">
        <v>84</v>
      </c>
      <c r="F2" s="244" t="s">
        <v>153</v>
      </c>
      <c r="G2" s="244" t="s">
        <v>1978</v>
      </c>
    </row>
    <row r="3" spans="1:7">
      <c r="A3" s="248">
        <v>1</v>
      </c>
      <c r="B3" s="248" t="s">
        <v>43</v>
      </c>
      <c r="C3" s="255"/>
      <c r="D3" s="255"/>
      <c r="E3" s="254">
        <v>30000</v>
      </c>
      <c r="F3" s="248" t="s">
        <v>186</v>
      </c>
      <c r="G3" s="248"/>
    </row>
    <row r="4" spans="1:7" ht="42.75">
      <c r="A4" s="248">
        <v>2</v>
      </c>
      <c r="B4" s="248" t="s">
        <v>44</v>
      </c>
      <c r="C4" s="255"/>
      <c r="D4" s="255"/>
      <c r="E4" s="248">
        <v>1</v>
      </c>
      <c r="F4" s="248" t="s">
        <v>186</v>
      </c>
      <c r="G4" s="243" t="s">
        <v>2538</v>
      </c>
    </row>
    <row r="5" spans="1:7">
      <c r="A5" s="248">
        <v>3</v>
      </c>
      <c r="B5" s="248" t="s">
        <v>45</v>
      </c>
      <c r="C5" s="255"/>
      <c r="D5" s="255"/>
      <c r="E5" s="254">
        <v>30000</v>
      </c>
      <c r="F5" s="248" t="s">
        <v>174</v>
      </c>
      <c r="G5" s="248"/>
    </row>
    <row r="6" spans="1:7">
      <c r="A6" s="248">
        <v>4</v>
      </c>
      <c r="B6" s="248" t="s">
        <v>7</v>
      </c>
      <c r="C6" s="255"/>
      <c r="D6" s="255"/>
      <c r="E6" s="254">
        <v>200000</v>
      </c>
      <c r="F6" s="248" t="s">
        <v>174</v>
      </c>
      <c r="G6" s="248" t="s">
        <v>2200</v>
      </c>
    </row>
    <row r="7" spans="1:7">
      <c r="A7" s="248">
        <v>5</v>
      </c>
      <c r="B7" s="248" t="s">
        <v>46</v>
      </c>
      <c r="C7" s="255"/>
      <c r="D7" s="255"/>
      <c r="E7" s="254">
        <v>600000</v>
      </c>
      <c r="F7" s="248" t="s">
        <v>174</v>
      </c>
      <c r="G7" s="248" t="s">
        <v>2200</v>
      </c>
    </row>
    <row r="8" spans="1:7">
      <c r="A8" s="248">
        <v>6</v>
      </c>
      <c r="B8" s="248" t="s">
        <v>47</v>
      </c>
      <c r="C8" s="255"/>
      <c r="D8" s="255"/>
      <c r="E8" s="254">
        <v>30000</v>
      </c>
      <c r="F8" s="248" t="s">
        <v>174</v>
      </c>
      <c r="G8" s="248"/>
    </row>
    <row r="9" spans="1:7">
      <c r="A9" s="248">
        <v>7</v>
      </c>
      <c r="B9" s="248" t="s">
        <v>47</v>
      </c>
      <c r="C9" s="255"/>
      <c r="D9" s="255"/>
      <c r="E9" s="254">
        <v>66000</v>
      </c>
      <c r="F9" s="248" t="s">
        <v>174</v>
      </c>
      <c r="G9" s="248"/>
    </row>
    <row r="10" spans="1:7">
      <c r="A10" s="248">
        <v>8</v>
      </c>
      <c r="B10" s="248" t="s">
        <v>50</v>
      </c>
      <c r="C10" s="255"/>
      <c r="D10" s="255"/>
      <c r="E10" s="254">
        <v>30000</v>
      </c>
      <c r="F10" s="248" t="s">
        <v>174</v>
      </c>
      <c r="G10" s="248"/>
    </row>
    <row r="11" spans="1:7">
      <c r="A11" s="248">
        <v>9</v>
      </c>
      <c r="B11" s="248" t="s">
        <v>50</v>
      </c>
      <c r="C11" s="255"/>
      <c r="D11" s="255"/>
      <c r="E11" s="254">
        <v>220000</v>
      </c>
      <c r="F11" s="248" t="s">
        <v>174</v>
      </c>
      <c r="G11" s="248" t="s">
        <v>2200</v>
      </c>
    </row>
    <row r="12" spans="1:7">
      <c r="A12" s="248">
        <v>10</v>
      </c>
      <c r="B12" s="248" t="s">
        <v>52</v>
      </c>
      <c r="C12" s="255"/>
      <c r="D12" s="255"/>
      <c r="E12" s="254">
        <v>60000</v>
      </c>
      <c r="F12" s="248" t="s">
        <v>176</v>
      </c>
      <c r="G12" s="248"/>
    </row>
    <row r="13" spans="1:7">
      <c r="A13" s="248">
        <v>11</v>
      </c>
      <c r="B13" s="248" t="s">
        <v>52</v>
      </c>
      <c r="C13" s="255"/>
      <c r="D13" s="255"/>
      <c r="E13" s="254">
        <v>30000</v>
      </c>
      <c r="F13" s="248" t="s">
        <v>176</v>
      </c>
      <c r="G13" s="248"/>
    </row>
    <row r="14" spans="1:7">
      <c r="A14" s="248">
        <v>12</v>
      </c>
      <c r="B14" s="248" t="s">
        <v>56</v>
      </c>
      <c r="C14" s="255"/>
      <c r="D14" s="255"/>
      <c r="E14" s="254">
        <v>30000</v>
      </c>
      <c r="F14" s="248" t="s">
        <v>176</v>
      </c>
      <c r="G14" s="248"/>
    </row>
    <row r="15" spans="1:7">
      <c r="A15" s="248">
        <v>13</v>
      </c>
      <c r="B15" s="248" t="s">
        <v>179</v>
      </c>
      <c r="C15" s="255"/>
      <c r="D15" s="255"/>
      <c r="E15" s="254">
        <v>18000</v>
      </c>
      <c r="F15" s="248" t="s">
        <v>176</v>
      </c>
      <c r="G15" s="248"/>
    </row>
    <row r="16" spans="1:7">
      <c r="A16" s="248">
        <v>14</v>
      </c>
      <c r="B16" s="248" t="s">
        <v>171</v>
      </c>
      <c r="C16" s="255"/>
      <c r="D16" s="255"/>
      <c r="E16" s="254">
        <v>60000</v>
      </c>
      <c r="F16" s="248" t="s">
        <v>176</v>
      </c>
      <c r="G16" s="248"/>
    </row>
    <row r="17" spans="1:7">
      <c r="A17" s="248">
        <v>15</v>
      </c>
      <c r="B17" s="248" t="s">
        <v>130</v>
      </c>
      <c r="C17" s="255"/>
      <c r="D17" s="255"/>
      <c r="E17" s="254">
        <v>30000</v>
      </c>
      <c r="F17" s="248" t="s">
        <v>176</v>
      </c>
      <c r="G17" s="248"/>
    </row>
    <row r="18" spans="1:7">
      <c r="A18" s="248">
        <v>16</v>
      </c>
      <c r="B18" s="248" t="s">
        <v>94</v>
      </c>
      <c r="C18" s="255"/>
      <c r="D18" s="255"/>
      <c r="E18" s="254">
        <v>225000</v>
      </c>
      <c r="F18" s="248" t="s">
        <v>176</v>
      </c>
      <c r="G18" s="248" t="s">
        <v>2200</v>
      </c>
    </row>
    <row r="19" spans="1:7">
      <c r="A19" s="248">
        <v>17</v>
      </c>
      <c r="B19" s="248" t="s">
        <v>94</v>
      </c>
      <c r="C19" s="255"/>
      <c r="D19" s="255"/>
      <c r="E19" s="254">
        <v>205000</v>
      </c>
      <c r="F19" s="248" t="s">
        <v>176</v>
      </c>
      <c r="G19" s="248" t="s">
        <v>2200</v>
      </c>
    </row>
    <row r="20" spans="1:7">
      <c r="A20" s="248">
        <v>18</v>
      </c>
      <c r="B20" s="248" t="s">
        <v>60</v>
      </c>
      <c r="C20" s="255"/>
      <c r="D20" s="255"/>
      <c r="E20" s="254">
        <v>30000</v>
      </c>
      <c r="F20" s="248" t="s">
        <v>176</v>
      </c>
      <c r="G20" s="248"/>
    </row>
    <row r="21" spans="1:7">
      <c r="A21" s="248">
        <v>19</v>
      </c>
      <c r="B21" s="248" t="s">
        <v>180</v>
      </c>
      <c r="C21" s="255"/>
      <c r="D21" s="255"/>
      <c r="E21" s="254">
        <v>18000</v>
      </c>
      <c r="F21" s="248" t="s">
        <v>176</v>
      </c>
      <c r="G21" s="248"/>
    </row>
    <row r="22" spans="1:7">
      <c r="A22" s="248">
        <v>20</v>
      </c>
      <c r="B22" s="248" t="s">
        <v>177</v>
      </c>
      <c r="C22" s="255"/>
      <c r="D22" s="255"/>
      <c r="E22" s="254">
        <v>60000</v>
      </c>
      <c r="F22" s="248" t="s">
        <v>176</v>
      </c>
      <c r="G22" s="248"/>
    </row>
    <row r="23" spans="1:7">
      <c r="A23" s="248">
        <v>21</v>
      </c>
      <c r="B23" s="248" t="s">
        <v>132</v>
      </c>
      <c r="C23" s="255"/>
      <c r="D23" s="255"/>
      <c r="E23" s="254">
        <v>30000</v>
      </c>
      <c r="F23" s="248" t="s">
        <v>176</v>
      </c>
      <c r="G23" s="248"/>
    </row>
    <row r="24" spans="1:7">
      <c r="A24" s="248">
        <v>22</v>
      </c>
      <c r="B24" s="248" t="s">
        <v>181</v>
      </c>
      <c r="C24" s="255"/>
      <c r="D24" s="255"/>
      <c r="E24" s="254">
        <v>108000</v>
      </c>
      <c r="F24" s="248" t="s">
        <v>176</v>
      </c>
      <c r="G24" s="248" t="s">
        <v>2200</v>
      </c>
    </row>
    <row r="25" spans="1:7">
      <c r="A25" s="248">
        <v>23</v>
      </c>
      <c r="B25" s="248" t="s">
        <v>65</v>
      </c>
      <c r="C25" s="255"/>
      <c r="D25" s="255"/>
      <c r="E25" s="254">
        <v>48000</v>
      </c>
      <c r="F25" s="248" t="s">
        <v>176</v>
      </c>
      <c r="G25" s="248"/>
    </row>
    <row r="26" spans="1:7">
      <c r="A26" s="248">
        <v>24</v>
      </c>
      <c r="B26" s="248" t="s">
        <v>182</v>
      </c>
      <c r="C26" s="255"/>
      <c r="D26" s="255"/>
      <c r="E26" s="254">
        <v>80000</v>
      </c>
      <c r="F26" s="248" t="s">
        <v>176</v>
      </c>
      <c r="G26" s="248"/>
    </row>
    <row r="27" spans="1:7">
      <c r="A27" s="248">
        <v>25</v>
      </c>
      <c r="B27" s="248" t="s">
        <v>135</v>
      </c>
      <c r="C27" s="255"/>
      <c r="D27" s="255"/>
      <c r="E27" s="254">
        <v>30000</v>
      </c>
      <c r="F27" s="248" t="s">
        <v>187</v>
      </c>
      <c r="G27" s="248"/>
    </row>
    <row r="28" spans="1:7">
      <c r="A28" s="248">
        <v>26</v>
      </c>
      <c r="B28" s="248" t="s">
        <v>70</v>
      </c>
      <c r="C28" s="255"/>
      <c r="D28" s="255"/>
      <c r="E28" s="254">
        <v>30000</v>
      </c>
      <c r="F28" s="248" t="s">
        <v>187</v>
      </c>
      <c r="G28" s="248"/>
    </row>
    <row r="29" spans="1:7">
      <c r="A29" s="248">
        <v>27</v>
      </c>
      <c r="B29" s="248" t="s">
        <v>183</v>
      </c>
      <c r="C29" s="255"/>
      <c r="D29" s="255"/>
      <c r="E29" s="254">
        <v>12000</v>
      </c>
      <c r="F29" s="248" t="s">
        <v>187</v>
      </c>
      <c r="G29" s="248"/>
    </row>
    <row r="30" spans="1:7">
      <c r="A30" s="248">
        <v>28</v>
      </c>
      <c r="B30" s="248" t="s">
        <v>72</v>
      </c>
      <c r="C30" s="255"/>
      <c r="D30" s="255"/>
      <c r="E30" s="254">
        <v>20000</v>
      </c>
      <c r="F30" s="248" t="s">
        <v>187</v>
      </c>
      <c r="G30" s="248"/>
    </row>
    <row r="31" spans="1:7">
      <c r="A31" s="248">
        <v>29</v>
      </c>
      <c r="B31" s="248" t="s">
        <v>139</v>
      </c>
      <c r="C31" s="255"/>
      <c r="D31" s="255"/>
      <c r="E31" s="254">
        <v>30000</v>
      </c>
      <c r="F31" s="248" t="s">
        <v>187</v>
      </c>
      <c r="G31" s="248"/>
    </row>
    <row r="32" spans="1:7">
      <c r="A32" s="248">
        <v>30</v>
      </c>
      <c r="B32" s="248" t="s">
        <v>77</v>
      </c>
      <c r="C32" s="255"/>
      <c r="D32" s="255"/>
      <c r="E32" s="254">
        <v>30000</v>
      </c>
      <c r="F32" s="248" t="s">
        <v>187</v>
      </c>
      <c r="G32" s="248"/>
    </row>
    <row r="33" spans="1:7">
      <c r="A33" s="248">
        <v>31</v>
      </c>
      <c r="B33" s="248" t="s">
        <v>184</v>
      </c>
      <c r="C33" s="255"/>
      <c r="D33" s="255"/>
      <c r="E33" s="254">
        <v>12000</v>
      </c>
      <c r="F33" s="248" t="s">
        <v>187</v>
      </c>
      <c r="G33" s="248"/>
    </row>
    <row r="34" spans="1:7">
      <c r="A34" s="248">
        <v>32</v>
      </c>
      <c r="B34" s="248" t="s">
        <v>185</v>
      </c>
      <c r="C34" s="255"/>
      <c r="D34" s="255"/>
      <c r="E34" s="254">
        <v>20000</v>
      </c>
      <c r="F34" s="248" t="s">
        <v>187</v>
      </c>
      <c r="G34" s="248"/>
    </row>
    <row r="35" spans="1:7">
      <c r="A35" s="248">
        <v>33</v>
      </c>
      <c r="B35" s="248" t="s">
        <v>141</v>
      </c>
      <c r="C35" s="255"/>
      <c r="D35" s="255"/>
      <c r="E35" s="254">
        <v>10000</v>
      </c>
      <c r="F35" s="248" t="s">
        <v>187</v>
      </c>
      <c r="G35" s="248"/>
    </row>
    <row r="36" spans="1:7">
      <c r="A36" s="248">
        <v>34</v>
      </c>
      <c r="B36" s="248" t="s">
        <v>144</v>
      </c>
      <c r="C36" s="255"/>
      <c r="D36" s="255"/>
      <c r="E36" s="254">
        <v>12000</v>
      </c>
      <c r="F36" s="248" t="s">
        <v>187</v>
      </c>
      <c r="G36" s="248"/>
    </row>
    <row r="37" spans="1:7">
      <c r="A37" s="248">
        <v>35</v>
      </c>
      <c r="B37" s="248" t="s">
        <v>82</v>
      </c>
      <c r="C37" s="255"/>
      <c r="D37" s="255"/>
      <c r="E37" s="254">
        <v>20000</v>
      </c>
      <c r="F37" s="248" t="s">
        <v>188</v>
      </c>
      <c r="G37" s="248"/>
    </row>
    <row r="38" spans="1:7">
      <c r="A38" s="248">
        <v>36</v>
      </c>
      <c r="B38" s="248" t="s">
        <v>82</v>
      </c>
      <c r="C38" s="255"/>
      <c r="D38" s="255"/>
      <c r="E38" s="254">
        <v>20000</v>
      </c>
      <c r="F38" s="248" t="s">
        <v>188</v>
      </c>
      <c r="G38" s="248"/>
    </row>
    <row r="39" spans="1:7" ht="28.5">
      <c r="A39" s="248">
        <v>37</v>
      </c>
      <c r="B39" s="248" t="s">
        <v>1619</v>
      </c>
      <c r="C39" s="243"/>
      <c r="D39" s="255"/>
      <c r="E39" s="254">
        <v>2000</v>
      </c>
      <c r="F39" s="248" t="s">
        <v>1649</v>
      </c>
      <c r="G39" s="243" t="s">
        <v>3687</v>
      </c>
    </row>
    <row r="40" spans="1:7" ht="28.5">
      <c r="A40" s="248">
        <v>38</v>
      </c>
      <c r="B40" s="248" t="s">
        <v>1620</v>
      </c>
      <c r="C40" s="243"/>
      <c r="D40" s="255"/>
      <c r="E40" s="254">
        <v>2000</v>
      </c>
      <c r="F40" s="248" t="s">
        <v>1649</v>
      </c>
      <c r="G40" s="243" t="s">
        <v>3687</v>
      </c>
    </row>
    <row r="41" spans="1:7" ht="28.5">
      <c r="A41" s="248">
        <v>39</v>
      </c>
      <c r="B41" s="248" t="s">
        <v>1641</v>
      </c>
      <c r="C41" s="243"/>
      <c r="D41" s="255"/>
      <c r="E41" s="254">
        <v>2000</v>
      </c>
      <c r="F41" s="248" t="s">
        <v>1649</v>
      </c>
      <c r="G41" s="243" t="s">
        <v>3687</v>
      </c>
    </row>
    <row r="42" spans="1:7" ht="28.5">
      <c r="A42" s="248">
        <v>40</v>
      </c>
      <c r="B42" s="248" t="s">
        <v>1622</v>
      </c>
      <c r="C42" s="243"/>
      <c r="D42" s="255"/>
      <c r="E42" s="254">
        <v>2000</v>
      </c>
      <c r="F42" s="248" t="s">
        <v>1649</v>
      </c>
      <c r="G42" s="243" t="s">
        <v>3687</v>
      </c>
    </row>
    <row r="43" spans="1:7" ht="28.5">
      <c r="A43" s="248">
        <v>41</v>
      </c>
      <c r="B43" s="248" t="s">
        <v>1623</v>
      </c>
      <c r="C43" s="243"/>
      <c r="D43" s="255"/>
      <c r="E43" s="254">
        <v>2000</v>
      </c>
      <c r="F43" s="248" t="s">
        <v>1649</v>
      </c>
      <c r="G43" s="243" t="s">
        <v>3687</v>
      </c>
    </row>
    <row r="44" spans="1:7" ht="28.5">
      <c r="A44" s="248">
        <v>42</v>
      </c>
      <c r="B44" s="248" t="s">
        <v>1624</v>
      </c>
      <c r="C44" s="243"/>
      <c r="D44" s="255"/>
      <c r="E44" s="254">
        <v>1000</v>
      </c>
      <c r="F44" s="248" t="s">
        <v>1649</v>
      </c>
      <c r="G44" s="243" t="s">
        <v>3687</v>
      </c>
    </row>
    <row r="45" spans="1:7" ht="28.5">
      <c r="A45" s="248">
        <v>43</v>
      </c>
      <c r="B45" s="248" t="s">
        <v>1625</v>
      </c>
      <c r="C45" s="243"/>
      <c r="D45" s="255"/>
      <c r="E45" s="254">
        <v>2000</v>
      </c>
      <c r="F45" s="248" t="s">
        <v>1649</v>
      </c>
      <c r="G45" s="243" t="s">
        <v>3687</v>
      </c>
    </row>
    <row r="46" spans="1:7" ht="28.5">
      <c r="A46" s="248">
        <v>44</v>
      </c>
      <c r="B46" s="248" t="s">
        <v>1626</v>
      </c>
      <c r="C46" s="243"/>
      <c r="D46" s="255"/>
      <c r="E46" s="254">
        <v>1000</v>
      </c>
      <c r="F46" s="248" t="s">
        <v>1649</v>
      </c>
      <c r="G46" s="243" t="s">
        <v>3687</v>
      </c>
    </row>
    <row r="47" spans="1:7" ht="28.5">
      <c r="A47" s="248">
        <v>45</v>
      </c>
      <c r="B47" s="248" t="s">
        <v>1627</v>
      </c>
      <c r="C47" s="243"/>
      <c r="D47" s="255"/>
      <c r="E47" s="254">
        <v>2000</v>
      </c>
      <c r="F47" s="248" t="s">
        <v>1649</v>
      </c>
      <c r="G47" s="243" t="s">
        <v>3687</v>
      </c>
    </row>
    <row r="48" spans="1:7" ht="28.5">
      <c r="A48" s="248">
        <v>46</v>
      </c>
      <c r="B48" s="248" t="s">
        <v>1642</v>
      </c>
      <c r="C48" s="243"/>
      <c r="D48" s="255"/>
      <c r="E48" s="254">
        <v>1000</v>
      </c>
      <c r="F48" s="248" t="s">
        <v>1649</v>
      </c>
      <c r="G48" s="243" t="s">
        <v>3687</v>
      </c>
    </row>
    <row r="49" spans="1:7" ht="28.5">
      <c r="A49" s="248">
        <v>47</v>
      </c>
      <c r="B49" s="248" t="s">
        <v>1643</v>
      </c>
      <c r="C49" s="243"/>
      <c r="D49" s="255"/>
      <c r="E49" s="254">
        <v>2000</v>
      </c>
      <c r="F49" s="248" t="s">
        <v>1649</v>
      </c>
      <c r="G49" s="243" t="s">
        <v>3687</v>
      </c>
    </row>
    <row r="50" spans="1:7" ht="28.5">
      <c r="A50" s="248">
        <v>48</v>
      </c>
      <c r="B50" s="248" t="s">
        <v>1644</v>
      </c>
      <c r="C50" s="243"/>
      <c r="D50" s="255"/>
      <c r="E50" s="254">
        <v>1000</v>
      </c>
      <c r="F50" s="248" t="s">
        <v>1649</v>
      </c>
      <c r="G50" s="243" t="s">
        <v>3687</v>
      </c>
    </row>
    <row r="51" spans="1:7" ht="28.5">
      <c r="A51" s="248">
        <v>49</v>
      </c>
      <c r="B51" s="248" t="s">
        <v>1645</v>
      </c>
      <c r="C51" s="243"/>
      <c r="D51" s="255"/>
      <c r="E51" s="254">
        <v>2000</v>
      </c>
      <c r="F51" s="248" t="s">
        <v>1649</v>
      </c>
      <c r="G51" s="243" t="s">
        <v>3687</v>
      </c>
    </row>
    <row r="52" spans="1:7" ht="28.5">
      <c r="A52" s="248">
        <v>50</v>
      </c>
      <c r="B52" s="248" t="s">
        <v>1646</v>
      </c>
      <c r="C52" s="243"/>
      <c r="D52" s="255"/>
      <c r="E52" s="254">
        <v>2000</v>
      </c>
      <c r="F52" s="248" t="s">
        <v>1649</v>
      </c>
      <c r="G52" s="243" t="s">
        <v>3687</v>
      </c>
    </row>
    <row r="53" spans="1:7" ht="28.5">
      <c r="A53" s="248">
        <v>51</v>
      </c>
      <c r="B53" s="248" t="s">
        <v>1633</v>
      </c>
      <c r="C53" s="243"/>
      <c r="D53" s="255"/>
      <c r="E53" s="254">
        <v>2000</v>
      </c>
      <c r="F53" s="248" t="s">
        <v>1649</v>
      </c>
      <c r="G53" s="243" t="s">
        <v>3687</v>
      </c>
    </row>
    <row r="54" spans="1:7" ht="28.5">
      <c r="A54" s="248">
        <v>52</v>
      </c>
      <c r="B54" s="248" t="s">
        <v>1647</v>
      </c>
      <c r="C54" s="243"/>
      <c r="D54" s="255"/>
      <c r="E54" s="254">
        <v>2000</v>
      </c>
      <c r="F54" s="248" t="s">
        <v>1649</v>
      </c>
      <c r="G54" s="243" t="s">
        <v>3687</v>
      </c>
    </row>
    <row r="55" spans="1:7" ht="28.5">
      <c r="A55" s="248">
        <v>53</v>
      </c>
      <c r="B55" s="248" t="s">
        <v>1648</v>
      </c>
      <c r="C55" s="243"/>
      <c r="D55" s="255"/>
      <c r="E55" s="254">
        <v>1000</v>
      </c>
      <c r="F55" s="248" t="s">
        <v>1649</v>
      </c>
      <c r="G55" s="243" t="s">
        <v>3687</v>
      </c>
    </row>
    <row r="56" spans="1:7" ht="28.5">
      <c r="A56" s="248">
        <v>54</v>
      </c>
      <c r="B56" s="248" t="s">
        <v>1635</v>
      </c>
      <c r="C56" s="243"/>
      <c r="D56" s="255"/>
      <c r="E56" s="254">
        <v>2000</v>
      </c>
      <c r="F56" s="248" t="s">
        <v>1649</v>
      </c>
      <c r="G56" s="243" t="s">
        <v>3687</v>
      </c>
    </row>
    <row r="57" spans="1:7" ht="28.5">
      <c r="A57" s="248">
        <v>55</v>
      </c>
      <c r="B57" s="248" t="s">
        <v>1636</v>
      </c>
      <c r="C57" s="243"/>
      <c r="D57" s="255"/>
      <c r="E57" s="254">
        <v>2000</v>
      </c>
      <c r="F57" s="248" t="s">
        <v>1649</v>
      </c>
      <c r="G57" s="243" t="s">
        <v>3689</v>
      </c>
    </row>
    <row r="58" spans="1:7" ht="28.5">
      <c r="A58" s="248">
        <v>56</v>
      </c>
      <c r="B58" s="248" t="s">
        <v>1637</v>
      </c>
      <c r="C58" s="243"/>
      <c r="D58" s="255"/>
      <c r="E58" s="254">
        <v>2000</v>
      </c>
      <c r="F58" s="248" t="s">
        <v>1650</v>
      </c>
      <c r="G58" s="243" t="s">
        <v>3687</v>
      </c>
    </row>
    <row r="59" spans="1:7" ht="28.5">
      <c r="A59" s="248">
        <v>57</v>
      </c>
      <c r="B59" s="248" t="s">
        <v>1638</v>
      </c>
      <c r="C59" s="243"/>
      <c r="D59" s="255"/>
      <c r="E59" s="254">
        <v>6000</v>
      </c>
      <c r="F59" s="248" t="s">
        <v>1650</v>
      </c>
      <c r="G59" s="243" t="s">
        <v>3687</v>
      </c>
    </row>
    <row r="60" spans="1:7" ht="27" customHeight="1">
      <c r="A60" s="582" t="s">
        <v>1938</v>
      </c>
      <c r="B60" s="582"/>
      <c r="C60" s="582"/>
      <c r="D60" s="582"/>
      <c r="E60" s="309">
        <f>SUM(E3:E59)-E4</f>
        <v>2525000</v>
      </c>
      <c r="F60" s="308"/>
      <c r="G60" s="308"/>
    </row>
    <row r="61" spans="1:7" ht="48" customHeight="1">
      <c r="A61" s="577" t="s">
        <v>2195</v>
      </c>
      <c r="B61" s="577"/>
      <c r="C61" s="577"/>
      <c r="D61" s="577"/>
      <c r="E61" s="351">
        <f>E6+E7+E11+E18+E19+E24</f>
        <v>1558000</v>
      </c>
      <c r="F61" s="303"/>
      <c r="G61" s="566" t="s">
        <v>3690</v>
      </c>
    </row>
    <row r="62" spans="1:7" ht="48" customHeight="1">
      <c r="A62" s="577" t="s">
        <v>2196</v>
      </c>
      <c r="B62" s="577"/>
      <c r="C62" s="577"/>
      <c r="D62" s="577"/>
      <c r="E62" s="351">
        <f>E60-E61</f>
        <v>967000</v>
      </c>
      <c r="F62" s="303"/>
      <c r="G62" s="566"/>
    </row>
    <row r="63" spans="1:7" ht="62.25" customHeight="1">
      <c r="A63" s="566" t="s">
        <v>9473</v>
      </c>
      <c r="B63" s="566"/>
      <c r="C63" s="566"/>
      <c r="D63" s="566"/>
      <c r="E63" s="566"/>
      <c r="F63" s="566"/>
      <c r="G63" s="566"/>
    </row>
  </sheetData>
  <mergeCells count="5">
    <mergeCell ref="A60:D60"/>
    <mergeCell ref="A61:D61"/>
    <mergeCell ref="A62:D62"/>
    <mergeCell ref="G61:G62"/>
    <mergeCell ref="A63:G63"/>
  </mergeCells>
  <phoneticPr fontId="2" type="noConversion"/>
  <printOptions horizontalCentered="1"/>
  <pageMargins left="0.70866141732283472" right="0.51181102362204722" top="0.55118110236220474" bottom="0.55118110236220474" header="0.31496062992125984" footer="0.31496062992125984"/>
  <pageSetup paperSize="9" scale="86" fitToHeight="8" orientation="portrait" r:id="rId1"/>
  <headerFooter>
    <oddFooter>&amp;C&amp;P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
  <sheetViews>
    <sheetView zoomScale="90" zoomScaleNormal="90" workbookViewId="0">
      <pane xSplit="1" ySplit="3" topLeftCell="B34" activePane="bottomRight" state="frozen"/>
      <selection pane="topRight" activeCell="B1" sqref="B1"/>
      <selection pane="bottomLeft" activeCell="A4" sqref="A4"/>
      <selection pane="bottomRight" activeCell="D4" sqref="D4:E43"/>
    </sheetView>
  </sheetViews>
  <sheetFormatPr defaultColWidth="8.875" defaultRowHeight="14.25"/>
  <cols>
    <col min="1" max="1" width="5.5" style="3" customWidth="1"/>
    <col min="2" max="3" width="12.5" style="3" customWidth="1"/>
    <col min="4" max="5" width="17.75" style="3" customWidth="1"/>
    <col min="6" max="6" width="11.25" style="3" customWidth="1"/>
    <col min="7" max="7" width="12" style="5" customWidth="1"/>
    <col min="8" max="8" width="11.75" style="20" customWidth="1"/>
    <col min="9" max="9" width="12.125" style="20" customWidth="1"/>
    <col min="10" max="10" width="16.125" style="20" customWidth="1"/>
    <col min="11" max="12" width="11.25" style="11" customWidth="1"/>
    <col min="13" max="13" width="11.25" style="58" customWidth="1"/>
    <col min="14" max="16384" width="8.875" style="3"/>
  </cols>
  <sheetData>
    <row r="1" spans="1:13" s="295" customFormat="1" ht="19.5">
      <c r="A1" s="293" t="s">
        <v>3982</v>
      </c>
      <c r="G1" s="296"/>
      <c r="H1" s="297"/>
      <c r="I1" s="297"/>
      <c r="J1" s="297"/>
      <c r="K1" s="242"/>
      <c r="L1" s="242"/>
      <c r="M1" s="298"/>
    </row>
    <row r="2" spans="1:13">
      <c r="A2" s="547" t="s">
        <v>0</v>
      </c>
      <c r="B2" s="547" t="s">
        <v>83</v>
      </c>
      <c r="C2" s="547" t="s">
        <v>8224</v>
      </c>
      <c r="D2" s="547" t="s">
        <v>21</v>
      </c>
      <c r="E2" s="547" t="s">
        <v>22</v>
      </c>
      <c r="F2" s="547" t="s">
        <v>2019</v>
      </c>
      <c r="G2" s="548" t="s">
        <v>8611</v>
      </c>
      <c r="H2" s="547" t="s">
        <v>2789</v>
      </c>
      <c r="I2" s="547" t="s">
        <v>41</v>
      </c>
      <c r="J2" s="547" t="s">
        <v>2020</v>
      </c>
      <c r="K2" s="547"/>
      <c r="L2" s="547"/>
      <c r="M2" s="547" t="s">
        <v>8711</v>
      </c>
    </row>
    <row r="3" spans="1:13">
      <c r="A3" s="547"/>
      <c r="B3" s="547"/>
      <c r="C3" s="547"/>
      <c r="D3" s="547"/>
      <c r="E3" s="547"/>
      <c r="F3" s="547"/>
      <c r="G3" s="548"/>
      <c r="H3" s="547"/>
      <c r="I3" s="547"/>
      <c r="J3" s="244" t="s">
        <v>4006</v>
      </c>
      <c r="K3" s="547" t="s">
        <v>35</v>
      </c>
      <c r="L3" s="547"/>
      <c r="M3" s="547"/>
    </row>
    <row r="4" spans="1:13" s="19" customFormat="1" ht="28.5">
      <c r="A4" s="248">
        <v>1</v>
      </c>
      <c r="B4" s="248" t="s">
        <v>2787</v>
      </c>
      <c r="C4" s="254">
        <v>1465000</v>
      </c>
      <c r="D4" s="30"/>
      <c r="E4" s="255"/>
      <c r="F4" s="248" t="s">
        <v>2795</v>
      </c>
      <c r="G4" s="246">
        <v>1500000</v>
      </c>
      <c r="H4" s="252">
        <f>35000/
1500000</f>
        <v>2.3333333333333334E-2</v>
      </c>
      <c r="I4" s="252" t="s">
        <v>2788</v>
      </c>
      <c r="J4" s="248" t="s">
        <v>2782</v>
      </c>
      <c r="K4" s="239"/>
      <c r="L4" s="243"/>
      <c r="M4" s="371"/>
    </row>
    <row r="5" spans="1:13" s="19" customFormat="1" ht="28.5">
      <c r="A5" s="248">
        <v>2</v>
      </c>
      <c r="B5" s="248" t="s">
        <v>2778</v>
      </c>
      <c r="C5" s="254">
        <v>876000</v>
      </c>
      <c r="D5" s="30"/>
      <c r="E5" s="255"/>
      <c r="F5" s="248" t="s">
        <v>2795</v>
      </c>
      <c r="G5" s="246">
        <v>900000</v>
      </c>
      <c r="H5" s="252">
        <f>24000/
900000</f>
        <v>2.6666666666666668E-2</v>
      </c>
      <c r="I5" s="252" t="s">
        <v>2783</v>
      </c>
      <c r="J5" s="248" t="s">
        <v>2784</v>
      </c>
      <c r="K5" s="239"/>
      <c r="L5" s="243"/>
      <c r="M5" s="371"/>
    </row>
    <row r="6" spans="1:13" s="19" customFormat="1" ht="28.5">
      <c r="A6" s="248">
        <v>3</v>
      </c>
      <c r="B6" s="248" t="s">
        <v>2801</v>
      </c>
      <c r="C6" s="254">
        <v>1000000</v>
      </c>
      <c r="D6" s="30"/>
      <c r="E6" s="255"/>
      <c r="F6" s="248" t="s">
        <v>2802</v>
      </c>
      <c r="G6" s="246">
        <v>1000000</v>
      </c>
      <c r="H6" s="252">
        <f>30000/
1000000</f>
        <v>0.03</v>
      </c>
      <c r="I6" s="252" t="s">
        <v>2803</v>
      </c>
      <c r="J6" s="248" t="s">
        <v>2804</v>
      </c>
      <c r="K6" s="239"/>
      <c r="L6" s="243"/>
      <c r="M6" s="371"/>
    </row>
    <row r="7" spans="1:13" s="19" customFormat="1">
      <c r="A7" s="248">
        <v>4</v>
      </c>
      <c r="B7" s="248" t="s">
        <v>2805</v>
      </c>
      <c r="C7" s="254">
        <v>920000</v>
      </c>
      <c r="D7" s="30"/>
      <c r="E7" s="255"/>
      <c r="F7" s="248" t="s">
        <v>2806</v>
      </c>
      <c r="G7" s="246"/>
      <c r="H7" s="252" t="s">
        <v>2800</v>
      </c>
      <c r="I7" s="252"/>
      <c r="J7" s="248"/>
      <c r="K7" s="239"/>
      <c r="L7" s="243"/>
      <c r="M7" s="371"/>
    </row>
    <row r="8" spans="1:13" s="19" customFormat="1">
      <c r="A8" s="248">
        <v>5</v>
      </c>
      <c r="B8" s="248" t="s">
        <v>2807</v>
      </c>
      <c r="C8" s="254">
        <v>250000</v>
      </c>
      <c r="D8" s="30"/>
      <c r="E8" s="255"/>
      <c r="F8" s="248" t="s">
        <v>2806</v>
      </c>
      <c r="G8" s="246"/>
      <c r="H8" s="252" t="s">
        <v>2800</v>
      </c>
      <c r="I8" s="252"/>
      <c r="J8" s="248"/>
      <c r="K8" s="239"/>
      <c r="L8" s="243"/>
      <c r="M8" s="371"/>
    </row>
    <row r="9" spans="1:13" s="19" customFormat="1">
      <c r="A9" s="248">
        <v>6</v>
      </c>
      <c r="B9" s="248" t="s">
        <v>2808</v>
      </c>
      <c r="C9" s="254">
        <v>300000</v>
      </c>
      <c r="D9" s="30"/>
      <c r="E9" s="255"/>
      <c r="F9" s="248" t="s">
        <v>2809</v>
      </c>
      <c r="G9" s="246"/>
      <c r="H9" s="252" t="s">
        <v>2800</v>
      </c>
      <c r="I9" s="252"/>
      <c r="J9" s="248"/>
      <c r="K9" s="239"/>
      <c r="L9" s="243"/>
      <c r="M9" s="371"/>
    </row>
    <row r="10" spans="1:13" s="19" customFormat="1">
      <c r="A10" s="248">
        <v>7</v>
      </c>
      <c r="B10" s="248" t="s">
        <v>2808</v>
      </c>
      <c r="C10" s="254">
        <v>250000</v>
      </c>
      <c r="D10" s="30"/>
      <c r="E10" s="255"/>
      <c r="F10" s="248" t="s">
        <v>2810</v>
      </c>
      <c r="G10" s="246"/>
      <c r="H10" s="252" t="s">
        <v>2800</v>
      </c>
      <c r="I10" s="252"/>
      <c r="J10" s="248"/>
      <c r="K10" s="239"/>
      <c r="L10" s="243"/>
      <c r="M10" s="371"/>
    </row>
    <row r="11" spans="1:13" s="19" customFormat="1">
      <c r="A11" s="248">
        <v>8</v>
      </c>
      <c r="B11" s="248" t="s">
        <v>2811</v>
      </c>
      <c r="C11" s="254">
        <v>1450000</v>
      </c>
      <c r="D11" s="30"/>
      <c r="E11" s="255"/>
      <c r="F11" s="248" t="s">
        <v>2812</v>
      </c>
      <c r="G11" s="246"/>
      <c r="H11" s="252" t="s">
        <v>2800</v>
      </c>
      <c r="I11" s="252"/>
      <c r="J11" s="248"/>
      <c r="K11" s="239"/>
      <c r="L11" s="243"/>
      <c r="M11" s="371"/>
    </row>
    <row r="12" spans="1:13" s="19" customFormat="1">
      <c r="A12" s="248">
        <v>9</v>
      </c>
      <c r="B12" s="248" t="s">
        <v>2813</v>
      </c>
      <c r="C12" s="254">
        <v>576000</v>
      </c>
      <c r="D12" s="30"/>
      <c r="E12" s="255"/>
      <c r="F12" s="248" t="s">
        <v>2814</v>
      </c>
      <c r="G12" s="246"/>
      <c r="H12" s="252" t="s">
        <v>2815</v>
      </c>
      <c r="I12" s="252"/>
      <c r="J12" s="248"/>
      <c r="K12" s="239"/>
      <c r="L12" s="243"/>
      <c r="M12" s="371"/>
    </row>
    <row r="13" spans="1:13" s="19" customFormat="1" ht="28.5">
      <c r="A13" s="248">
        <v>10</v>
      </c>
      <c r="B13" s="248" t="s">
        <v>2816</v>
      </c>
      <c r="C13" s="254">
        <v>1000000</v>
      </c>
      <c r="D13" s="30"/>
      <c r="E13" s="255"/>
      <c r="F13" s="248" t="s">
        <v>2817</v>
      </c>
      <c r="G13" s="246">
        <v>1000000</v>
      </c>
      <c r="H13" s="252">
        <f>20000/
1000000</f>
        <v>0.02</v>
      </c>
      <c r="I13" s="252" t="s">
        <v>2785</v>
      </c>
      <c r="J13" s="248" t="s">
        <v>2786</v>
      </c>
      <c r="K13" s="239"/>
      <c r="L13" s="243"/>
      <c r="M13" s="371"/>
    </row>
    <row r="14" spans="1:13" s="19" customFormat="1" ht="28.5">
      <c r="A14" s="248">
        <v>11</v>
      </c>
      <c r="B14" s="248" t="s">
        <v>2818</v>
      </c>
      <c r="C14" s="254">
        <v>600000</v>
      </c>
      <c r="D14" s="30"/>
      <c r="E14" s="255"/>
      <c r="F14" s="248" t="s">
        <v>2819</v>
      </c>
      <c r="G14" s="246">
        <v>600000</v>
      </c>
      <c r="H14" s="252">
        <f>12000/
600000</f>
        <v>0.02</v>
      </c>
      <c r="I14" s="252" t="s">
        <v>2791</v>
      </c>
      <c r="J14" s="248" t="s">
        <v>2792</v>
      </c>
      <c r="K14" s="239"/>
      <c r="L14" s="243"/>
      <c r="M14" s="371"/>
    </row>
    <row r="15" spans="1:13" s="19" customFormat="1" ht="85.5">
      <c r="A15" s="248">
        <v>12</v>
      </c>
      <c r="B15" s="248" t="s">
        <v>2820</v>
      </c>
      <c r="C15" s="254">
        <v>376000</v>
      </c>
      <c r="D15" s="30"/>
      <c r="E15" s="255"/>
      <c r="F15" s="248" t="s">
        <v>2821</v>
      </c>
      <c r="G15" s="246">
        <v>400000</v>
      </c>
      <c r="H15" s="252" t="s">
        <v>2790</v>
      </c>
      <c r="I15" s="252" t="s">
        <v>8927</v>
      </c>
      <c r="J15" s="248" t="s">
        <v>2822</v>
      </c>
      <c r="K15" s="239"/>
      <c r="L15" s="243"/>
      <c r="M15" s="371"/>
    </row>
    <row r="16" spans="1:13" s="19" customFormat="1">
      <c r="A16" s="248">
        <v>13</v>
      </c>
      <c r="B16" s="248" t="s">
        <v>2779</v>
      </c>
      <c r="C16" s="254">
        <v>370000</v>
      </c>
      <c r="D16" s="30"/>
      <c r="E16" s="255"/>
      <c r="F16" s="248" t="s">
        <v>2796</v>
      </c>
      <c r="G16" s="549">
        <v>500000</v>
      </c>
      <c r="H16" s="593" t="s">
        <v>2793</v>
      </c>
      <c r="I16" s="609" t="s">
        <v>8926</v>
      </c>
      <c r="J16" s="556" t="s">
        <v>2794</v>
      </c>
      <c r="K16" s="556"/>
      <c r="L16" s="556"/>
      <c r="M16" s="598"/>
    </row>
    <row r="17" spans="1:13" s="19" customFormat="1">
      <c r="A17" s="248">
        <v>14</v>
      </c>
      <c r="B17" s="248" t="s">
        <v>2781</v>
      </c>
      <c r="C17" s="254">
        <v>100000</v>
      </c>
      <c r="D17" s="30"/>
      <c r="E17" s="255"/>
      <c r="F17" s="248" t="s">
        <v>2799</v>
      </c>
      <c r="G17" s="549"/>
      <c r="H17" s="593"/>
      <c r="I17" s="609"/>
      <c r="J17" s="556"/>
      <c r="K17" s="556"/>
      <c r="L17" s="556"/>
      <c r="M17" s="598"/>
    </row>
    <row r="18" spans="1:13" s="19" customFormat="1">
      <c r="A18" s="248">
        <v>15</v>
      </c>
      <c r="B18" s="248" t="s">
        <v>2823</v>
      </c>
      <c r="C18" s="254">
        <v>1974000</v>
      </c>
      <c r="D18" s="30"/>
      <c r="E18" s="255"/>
      <c r="F18" s="248" t="s">
        <v>2824</v>
      </c>
      <c r="G18" s="246"/>
      <c r="H18" s="252" t="s">
        <v>2800</v>
      </c>
      <c r="I18" s="252"/>
      <c r="J18" s="248"/>
      <c r="K18" s="239"/>
      <c r="L18" s="243"/>
      <c r="M18" s="371"/>
    </row>
    <row r="19" spans="1:13" s="19" customFormat="1">
      <c r="A19" s="248">
        <v>16</v>
      </c>
      <c r="B19" s="248" t="s">
        <v>2825</v>
      </c>
      <c r="C19" s="254">
        <v>1500000</v>
      </c>
      <c r="D19" s="30"/>
      <c r="E19" s="255"/>
      <c r="F19" s="248" t="s">
        <v>2826</v>
      </c>
      <c r="G19" s="246"/>
      <c r="H19" s="252" t="s">
        <v>2800</v>
      </c>
      <c r="I19" s="252"/>
      <c r="J19" s="248"/>
      <c r="K19" s="239"/>
      <c r="L19" s="243"/>
      <c r="M19" s="371"/>
    </row>
    <row r="20" spans="1:13" s="19" customFormat="1">
      <c r="A20" s="248">
        <v>17</v>
      </c>
      <c r="B20" s="248" t="s">
        <v>2827</v>
      </c>
      <c r="C20" s="254">
        <v>500000</v>
      </c>
      <c r="D20" s="30"/>
      <c r="E20" s="255"/>
      <c r="F20" s="248" t="s">
        <v>2826</v>
      </c>
      <c r="G20" s="246"/>
      <c r="H20" s="252" t="s">
        <v>2800</v>
      </c>
      <c r="I20" s="252"/>
      <c r="J20" s="248"/>
      <c r="K20" s="239"/>
      <c r="L20" s="243"/>
      <c r="M20" s="371"/>
    </row>
    <row r="21" spans="1:13" s="19" customFormat="1">
      <c r="A21" s="248">
        <v>18</v>
      </c>
      <c r="B21" s="248" t="s">
        <v>2828</v>
      </c>
      <c r="C21" s="254">
        <v>100000</v>
      </c>
      <c r="D21" s="30"/>
      <c r="E21" s="255"/>
      <c r="F21" s="248" t="s">
        <v>2829</v>
      </c>
      <c r="G21" s="246"/>
      <c r="H21" s="252" t="s">
        <v>2800</v>
      </c>
      <c r="I21" s="252"/>
      <c r="J21" s="248"/>
      <c r="K21" s="239"/>
      <c r="L21" s="243"/>
      <c r="M21" s="371"/>
    </row>
    <row r="22" spans="1:13" s="19" customFormat="1">
      <c r="A22" s="248">
        <v>19</v>
      </c>
      <c r="B22" s="248" t="s">
        <v>2828</v>
      </c>
      <c r="C22" s="254">
        <v>800000</v>
      </c>
      <c r="D22" s="30"/>
      <c r="E22" s="255"/>
      <c r="F22" s="248" t="s">
        <v>2830</v>
      </c>
      <c r="G22" s="246"/>
      <c r="H22" s="252" t="s">
        <v>2800</v>
      </c>
      <c r="I22" s="252"/>
      <c r="J22" s="248"/>
      <c r="K22" s="239"/>
      <c r="L22" s="243"/>
      <c r="M22" s="371"/>
    </row>
    <row r="23" spans="1:13" s="19" customFormat="1">
      <c r="A23" s="248">
        <v>20</v>
      </c>
      <c r="B23" s="248" t="s">
        <v>2831</v>
      </c>
      <c r="C23" s="254">
        <v>400000</v>
      </c>
      <c r="D23" s="30"/>
      <c r="E23" s="255"/>
      <c r="F23" s="248" t="s">
        <v>2832</v>
      </c>
      <c r="G23" s="246"/>
      <c r="H23" s="252" t="s">
        <v>2800</v>
      </c>
      <c r="I23" s="252"/>
      <c r="J23" s="248"/>
      <c r="K23" s="239"/>
      <c r="L23" s="243"/>
      <c r="M23" s="371"/>
    </row>
    <row r="24" spans="1:13" s="19" customFormat="1">
      <c r="A24" s="248">
        <v>21</v>
      </c>
      <c r="B24" s="248" t="s">
        <v>2833</v>
      </c>
      <c r="C24" s="254">
        <v>500000</v>
      </c>
      <c r="D24" s="30"/>
      <c r="E24" s="255"/>
      <c r="F24" s="248" t="s">
        <v>2834</v>
      </c>
      <c r="G24" s="246"/>
      <c r="H24" s="252" t="s">
        <v>2800</v>
      </c>
      <c r="I24" s="252"/>
      <c r="J24" s="248"/>
      <c r="K24" s="239"/>
      <c r="L24" s="243"/>
      <c r="M24" s="371"/>
    </row>
    <row r="25" spans="1:13" s="19" customFormat="1">
      <c r="A25" s="248">
        <v>22</v>
      </c>
      <c r="B25" s="248" t="s">
        <v>2835</v>
      </c>
      <c r="C25" s="254">
        <v>360000</v>
      </c>
      <c r="D25" s="30"/>
      <c r="E25" s="255"/>
      <c r="F25" s="248" t="s">
        <v>2836</v>
      </c>
      <c r="G25" s="246"/>
      <c r="H25" s="252" t="s">
        <v>2800</v>
      </c>
      <c r="I25" s="252"/>
      <c r="J25" s="248"/>
      <c r="K25" s="239"/>
      <c r="L25" s="243"/>
      <c r="M25" s="371"/>
    </row>
    <row r="26" spans="1:13" s="19" customFormat="1">
      <c r="A26" s="248">
        <v>23</v>
      </c>
      <c r="B26" s="248" t="s">
        <v>2837</v>
      </c>
      <c r="C26" s="254">
        <v>90000</v>
      </c>
      <c r="D26" s="30"/>
      <c r="E26" s="255"/>
      <c r="F26" s="248" t="s">
        <v>2838</v>
      </c>
      <c r="G26" s="246"/>
      <c r="H26" s="252" t="s">
        <v>2800</v>
      </c>
      <c r="I26" s="252"/>
      <c r="J26" s="248"/>
      <c r="K26" s="239"/>
      <c r="L26" s="243"/>
      <c r="M26" s="371"/>
    </row>
    <row r="27" spans="1:13" s="19" customFormat="1">
      <c r="A27" s="248">
        <v>24</v>
      </c>
      <c r="B27" s="248" t="s">
        <v>2839</v>
      </c>
      <c r="C27" s="254">
        <v>450000</v>
      </c>
      <c r="D27" s="30"/>
      <c r="E27" s="255"/>
      <c r="F27" s="248" t="s">
        <v>2840</v>
      </c>
      <c r="G27" s="246"/>
      <c r="H27" s="252" t="s">
        <v>2800</v>
      </c>
      <c r="I27" s="252"/>
      <c r="J27" s="248"/>
      <c r="K27" s="239"/>
      <c r="L27" s="243"/>
      <c r="M27" s="371"/>
    </row>
    <row r="28" spans="1:13" s="19" customFormat="1">
      <c r="A28" s="248">
        <v>25</v>
      </c>
      <c r="B28" s="248" t="s">
        <v>2841</v>
      </c>
      <c r="C28" s="254">
        <v>600000</v>
      </c>
      <c r="D28" s="30"/>
      <c r="E28" s="255"/>
      <c r="F28" s="248" t="s">
        <v>2842</v>
      </c>
      <c r="G28" s="246"/>
      <c r="H28" s="252" t="s">
        <v>2800</v>
      </c>
      <c r="I28" s="252"/>
      <c r="J28" s="248"/>
      <c r="K28" s="239"/>
      <c r="L28" s="243"/>
      <c r="M28" s="371"/>
    </row>
    <row r="29" spans="1:13" s="19" customFormat="1">
      <c r="A29" s="248">
        <v>26</v>
      </c>
      <c r="B29" s="248" t="s">
        <v>2843</v>
      </c>
      <c r="C29" s="254">
        <v>500000</v>
      </c>
      <c r="D29" s="30"/>
      <c r="E29" s="255"/>
      <c r="F29" s="248" t="s">
        <v>2844</v>
      </c>
      <c r="G29" s="246"/>
      <c r="H29" s="252" t="s">
        <v>2800</v>
      </c>
      <c r="I29" s="252"/>
      <c r="J29" s="248"/>
      <c r="K29" s="239"/>
      <c r="L29" s="243"/>
      <c r="M29" s="371"/>
    </row>
    <row r="30" spans="1:13" s="19" customFormat="1">
      <c r="A30" s="248">
        <v>27</v>
      </c>
      <c r="B30" s="248" t="s">
        <v>2845</v>
      </c>
      <c r="C30" s="254">
        <v>800000</v>
      </c>
      <c r="D30" s="30"/>
      <c r="E30" s="255"/>
      <c r="F30" s="248" t="s">
        <v>2844</v>
      </c>
      <c r="G30" s="246"/>
      <c r="H30" s="252" t="s">
        <v>2846</v>
      </c>
      <c r="I30" s="252"/>
      <c r="J30" s="248"/>
      <c r="K30" s="239"/>
      <c r="L30" s="243"/>
      <c r="M30" s="371"/>
    </row>
    <row r="31" spans="1:13" s="19" customFormat="1">
      <c r="A31" s="248">
        <v>28</v>
      </c>
      <c r="B31" s="248" t="s">
        <v>2847</v>
      </c>
      <c r="C31" s="254">
        <v>600000</v>
      </c>
      <c r="D31" s="30"/>
      <c r="E31" s="255"/>
      <c r="F31" s="248" t="s">
        <v>2844</v>
      </c>
      <c r="G31" s="246"/>
      <c r="H31" s="252" t="s">
        <v>2846</v>
      </c>
      <c r="I31" s="252"/>
      <c r="J31" s="248"/>
      <c r="K31" s="239"/>
      <c r="L31" s="243"/>
      <c r="M31" s="371"/>
    </row>
    <row r="32" spans="1:13" s="19" customFormat="1">
      <c r="A32" s="248">
        <v>29</v>
      </c>
      <c r="B32" s="248" t="s">
        <v>2848</v>
      </c>
      <c r="C32" s="254">
        <v>400000</v>
      </c>
      <c r="D32" s="30"/>
      <c r="E32" s="255"/>
      <c r="F32" s="248" t="s">
        <v>2844</v>
      </c>
      <c r="G32" s="246"/>
      <c r="H32" s="252" t="s">
        <v>2846</v>
      </c>
      <c r="I32" s="252"/>
      <c r="J32" s="248"/>
      <c r="K32" s="239"/>
      <c r="L32" s="243"/>
      <c r="M32" s="371"/>
    </row>
    <row r="33" spans="1:14" s="19" customFormat="1">
      <c r="A33" s="248">
        <v>30</v>
      </c>
      <c r="B33" s="248" t="s">
        <v>2849</v>
      </c>
      <c r="C33" s="254">
        <v>200000</v>
      </c>
      <c r="D33" s="30"/>
      <c r="E33" s="255"/>
      <c r="F33" s="248" t="s">
        <v>2850</v>
      </c>
      <c r="G33" s="246"/>
      <c r="H33" s="252" t="s">
        <v>2846</v>
      </c>
      <c r="I33" s="252"/>
      <c r="J33" s="248"/>
      <c r="K33" s="239"/>
      <c r="L33" s="243"/>
      <c r="M33" s="371"/>
    </row>
    <row r="34" spans="1:14" s="19" customFormat="1">
      <c r="A34" s="248">
        <v>31</v>
      </c>
      <c r="B34" s="248" t="s">
        <v>2851</v>
      </c>
      <c r="C34" s="254">
        <v>200000</v>
      </c>
      <c r="D34" s="30"/>
      <c r="E34" s="255"/>
      <c r="F34" s="248" t="s">
        <v>2852</v>
      </c>
      <c r="G34" s="246"/>
      <c r="H34" s="252" t="s">
        <v>2846</v>
      </c>
      <c r="I34" s="252"/>
      <c r="J34" s="248"/>
      <c r="K34" s="239"/>
      <c r="L34" s="243"/>
      <c r="M34" s="371"/>
    </row>
    <row r="35" spans="1:14" s="19" customFormat="1">
      <c r="A35" s="248">
        <v>32</v>
      </c>
      <c r="B35" s="248" t="s">
        <v>2853</v>
      </c>
      <c r="C35" s="254">
        <v>200000</v>
      </c>
      <c r="D35" s="30"/>
      <c r="E35" s="255"/>
      <c r="F35" s="248" t="s">
        <v>2852</v>
      </c>
      <c r="G35" s="246"/>
      <c r="H35" s="252" t="s">
        <v>2846</v>
      </c>
      <c r="I35" s="252"/>
      <c r="J35" s="248"/>
      <c r="K35" s="239"/>
      <c r="L35" s="243"/>
      <c r="M35" s="371"/>
    </row>
    <row r="36" spans="1:14" s="19" customFormat="1">
      <c r="A36" s="248">
        <v>33</v>
      </c>
      <c r="B36" s="248" t="s">
        <v>2854</v>
      </c>
      <c r="C36" s="254">
        <v>100000</v>
      </c>
      <c r="D36" s="30"/>
      <c r="E36" s="255"/>
      <c r="F36" s="248" t="s">
        <v>2855</v>
      </c>
      <c r="G36" s="246"/>
      <c r="H36" s="252" t="s">
        <v>2856</v>
      </c>
      <c r="I36" s="252"/>
      <c r="J36" s="248"/>
      <c r="K36" s="239"/>
      <c r="L36" s="243"/>
      <c r="M36" s="371"/>
    </row>
    <row r="37" spans="1:14" s="19" customFormat="1">
      <c r="A37" s="248">
        <v>34</v>
      </c>
      <c r="B37" s="248" t="s">
        <v>2857</v>
      </c>
      <c r="C37" s="254">
        <v>200000</v>
      </c>
      <c r="D37" s="30"/>
      <c r="E37" s="255"/>
      <c r="F37" s="248" t="s">
        <v>2858</v>
      </c>
      <c r="G37" s="246"/>
      <c r="H37" s="252" t="s">
        <v>2856</v>
      </c>
      <c r="I37" s="252"/>
      <c r="J37" s="248"/>
      <c r="K37" s="239"/>
      <c r="L37" s="243"/>
      <c r="M37" s="371"/>
    </row>
    <row r="38" spans="1:14" s="19" customFormat="1">
      <c r="A38" s="248">
        <v>35</v>
      </c>
      <c r="B38" s="248" t="s">
        <v>2859</v>
      </c>
      <c r="C38" s="254">
        <v>500000</v>
      </c>
      <c r="D38" s="30"/>
      <c r="E38" s="255"/>
      <c r="F38" s="248" t="s">
        <v>2858</v>
      </c>
      <c r="G38" s="246"/>
      <c r="H38" s="252" t="s">
        <v>2856</v>
      </c>
      <c r="I38" s="252"/>
      <c r="J38" s="248"/>
      <c r="K38" s="239"/>
      <c r="L38" s="243"/>
      <c r="M38" s="371"/>
    </row>
    <row r="39" spans="1:14" s="19" customFormat="1">
      <c r="A39" s="248">
        <v>36</v>
      </c>
      <c r="B39" s="248" t="s">
        <v>2860</v>
      </c>
      <c r="C39" s="254">
        <v>300000</v>
      </c>
      <c r="D39" s="30"/>
      <c r="E39" s="255"/>
      <c r="F39" s="248" t="s">
        <v>2861</v>
      </c>
      <c r="G39" s="246"/>
      <c r="H39" s="252" t="s">
        <v>2856</v>
      </c>
      <c r="I39" s="252"/>
      <c r="J39" s="248"/>
      <c r="K39" s="239"/>
      <c r="L39" s="243"/>
      <c r="M39" s="371"/>
    </row>
    <row r="40" spans="1:14" s="19" customFormat="1">
      <c r="A40" s="248">
        <v>37</v>
      </c>
      <c r="B40" s="248" t="s">
        <v>2862</v>
      </c>
      <c r="C40" s="254">
        <v>300000</v>
      </c>
      <c r="D40" s="30"/>
      <c r="E40" s="255"/>
      <c r="F40" s="248" t="s">
        <v>2863</v>
      </c>
      <c r="G40" s="246"/>
      <c r="H40" s="252" t="s">
        <v>2856</v>
      </c>
      <c r="I40" s="252"/>
      <c r="J40" s="248"/>
      <c r="K40" s="239"/>
      <c r="L40" s="243"/>
      <c r="M40" s="371"/>
    </row>
    <row r="41" spans="1:14" s="19" customFormat="1">
      <c r="A41" s="248">
        <v>38</v>
      </c>
      <c r="B41" s="248" t="s">
        <v>2864</v>
      </c>
      <c r="C41" s="254">
        <v>100000</v>
      </c>
      <c r="D41" s="30"/>
      <c r="E41" s="255"/>
      <c r="F41" s="248" t="s">
        <v>2865</v>
      </c>
      <c r="G41" s="246"/>
      <c r="H41" s="252" t="s">
        <v>2866</v>
      </c>
      <c r="I41" s="252"/>
      <c r="J41" s="248"/>
      <c r="K41" s="239"/>
      <c r="L41" s="243"/>
      <c r="M41" s="371"/>
    </row>
    <row r="42" spans="1:14" s="19" customFormat="1">
      <c r="A42" s="248">
        <v>39</v>
      </c>
      <c r="B42" s="248" t="s">
        <v>2780</v>
      </c>
      <c r="C42" s="254">
        <v>150000</v>
      </c>
      <c r="D42" s="30"/>
      <c r="E42" s="255"/>
      <c r="F42" s="248" t="s">
        <v>2798</v>
      </c>
      <c r="G42" s="246"/>
      <c r="H42" s="252" t="s">
        <v>2867</v>
      </c>
      <c r="I42" s="248"/>
      <c r="J42" s="248"/>
      <c r="K42" s="243"/>
      <c r="L42" s="243"/>
      <c r="M42" s="372"/>
    </row>
    <row r="43" spans="1:14" s="19" customFormat="1" ht="27" customHeight="1">
      <c r="A43" s="554" t="s">
        <v>1938</v>
      </c>
      <c r="B43" s="554"/>
      <c r="C43" s="309">
        <f>SUM(C4:C42)</f>
        <v>21357000</v>
      </c>
      <c r="D43" s="308"/>
      <c r="E43" s="308"/>
      <c r="F43" s="308"/>
      <c r="G43" s="308"/>
      <c r="H43" s="320"/>
      <c r="I43" s="320"/>
      <c r="J43" s="320"/>
      <c r="K43" s="308"/>
      <c r="L43" s="308"/>
      <c r="M43" s="309"/>
    </row>
    <row r="44" spans="1:14" ht="108.75" customHeight="1">
      <c r="A44" s="573" t="s">
        <v>9472</v>
      </c>
      <c r="B44" s="573"/>
      <c r="C44" s="573"/>
      <c r="D44" s="573"/>
      <c r="E44" s="573"/>
      <c r="F44" s="573"/>
      <c r="G44" s="573"/>
      <c r="H44" s="573"/>
      <c r="I44" s="573"/>
      <c r="J44" s="573"/>
      <c r="K44" s="573"/>
      <c r="L44" s="573"/>
      <c r="M44" s="573"/>
    </row>
    <row r="45" spans="1:14">
      <c r="A45" s="33"/>
      <c r="B45" s="606"/>
      <c r="C45" s="606"/>
      <c r="D45" s="606"/>
      <c r="E45" s="606"/>
      <c r="F45" s="606"/>
      <c r="G45" s="606"/>
      <c r="H45" s="606"/>
      <c r="I45" s="606"/>
      <c r="J45" s="606"/>
      <c r="K45" s="606"/>
      <c r="L45" s="606"/>
      <c r="M45" s="606"/>
    </row>
    <row r="46" spans="1:14">
      <c r="A46" s="33"/>
      <c r="B46" s="606"/>
      <c r="C46" s="606"/>
      <c r="D46" s="606"/>
      <c r="E46" s="606"/>
      <c r="F46" s="606"/>
      <c r="G46" s="606"/>
      <c r="H46" s="606"/>
      <c r="I46" s="606"/>
      <c r="J46" s="606"/>
      <c r="K46" s="606"/>
      <c r="L46" s="606"/>
      <c r="M46" s="606"/>
      <c r="N46" s="132"/>
    </row>
  </sheetData>
  <sortState ref="A1:O45">
    <sortCondition ref="B1:B45"/>
  </sortState>
  <mergeCells count="23">
    <mergeCell ref="M2:M3"/>
    <mergeCell ref="A44:M44"/>
    <mergeCell ref="A43:B43"/>
    <mergeCell ref="B46:M46"/>
    <mergeCell ref="A2:A3"/>
    <mergeCell ref="B2:B3"/>
    <mergeCell ref="C2:C3"/>
    <mergeCell ref="D2:D3"/>
    <mergeCell ref="E2:E3"/>
    <mergeCell ref="F2:F3"/>
    <mergeCell ref="M16:M17"/>
    <mergeCell ref="B45:M45"/>
    <mergeCell ref="K16:K17"/>
    <mergeCell ref="L16:L17"/>
    <mergeCell ref="G2:G3"/>
    <mergeCell ref="H2:H3"/>
    <mergeCell ref="I2:I3"/>
    <mergeCell ref="K3:L3"/>
    <mergeCell ref="G16:G17"/>
    <mergeCell ref="H16:H17"/>
    <mergeCell ref="I16:I17"/>
    <mergeCell ref="J16:J17"/>
    <mergeCell ref="J2:L2"/>
  </mergeCells>
  <phoneticPr fontId="2" type="noConversion"/>
  <printOptions horizontalCentered="1"/>
  <pageMargins left="0.51181102362204722" right="0.51181102362204722" top="0.6" bottom="0.47244094488188981" header="0.31496062992125984" footer="0.23622047244094491"/>
  <pageSetup paperSize="9" scale="78" fitToHeight="3" orientation="landscape" r:id="rId1"/>
  <headerFooter>
    <oddFooter>&amp;C&amp;P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0"/>
  <sheetViews>
    <sheetView zoomScale="90" zoomScaleNormal="90" workbookViewId="0">
      <selection activeCell="C3" sqref="C3:D176"/>
    </sheetView>
  </sheetViews>
  <sheetFormatPr defaultColWidth="8.875" defaultRowHeight="14.25"/>
  <cols>
    <col min="1" max="1" width="5.75" style="20" customWidth="1"/>
    <col min="2" max="2" width="11.5" style="3" customWidth="1"/>
    <col min="3" max="4" width="18" style="3" customWidth="1"/>
    <col min="5" max="5" width="10.5" style="3" bestFit="1" customWidth="1"/>
    <col min="6" max="6" width="14.75" style="3" customWidth="1"/>
    <col min="7" max="7" width="25.375" style="3" customWidth="1"/>
    <col min="8" max="16384" width="8.875" style="3"/>
  </cols>
  <sheetData>
    <row r="1" spans="1:7" s="2" customFormat="1" ht="19.5">
      <c r="A1" s="17" t="s">
        <v>3983</v>
      </c>
    </row>
    <row r="2" spans="1:7">
      <c r="A2" s="244" t="s">
        <v>0</v>
      </c>
      <c r="B2" s="244" t="s">
        <v>1</v>
      </c>
      <c r="C2" s="244" t="s">
        <v>21</v>
      </c>
      <c r="D2" s="244" t="s">
        <v>22</v>
      </c>
      <c r="E2" s="244" t="s">
        <v>84</v>
      </c>
      <c r="F2" s="244" t="s">
        <v>2</v>
      </c>
      <c r="G2" s="244" t="s">
        <v>1953</v>
      </c>
    </row>
    <row r="3" spans="1:7">
      <c r="A3" s="248">
        <v>1</v>
      </c>
      <c r="B3" s="248" t="s">
        <v>2868</v>
      </c>
      <c r="C3" s="370"/>
      <c r="D3" s="30"/>
      <c r="E3" s="254">
        <v>35000</v>
      </c>
      <c r="F3" s="248" t="s">
        <v>2882</v>
      </c>
      <c r="G3" s="248"/>
    </row>
    <row r="4" spans="1:7">
      <c r="A4" s="248">
        <v>2</v>
      </c>
      <c r="B4" s="248" t="s">
        <v>2868</v>
      </c>
      <c r="C4" s="370"/>
      <c r="D4" s="30"/>
      <c r="E4" s="254">
        <v>24000</v>
      </c>
      <c r="F4" s="248" t="s">
        <v>2882</v>
      </c>
      <c r="G4" s="248"/>
    </row>
    <row r="5" spans="1:7">
      <c r="A5" s="248">
        <v>3</v>
      </c>
      <c r="B5" s="248" t="s">
        <v>2869</v>
      </c>
      <c r="C5" s="370"/>
      <c r="D5" s="30"/>
      <c r="E5" s="254">
        <v>50000</v>
      </c>
      <c r="F5" s="248" t="s">
        <v>2882</v>
      </c>
      <c r="G5" s="248"/>
    </row>
    <row r="6" spans="1:7">
      <c r="A6" s="248">
        <v>4</v>
      </c>
      <c r="B6" s="248" t="s">
        <v>318</v>
      </c>
      <c r="C6" s="370"/>
      <c r="D6" s="30"/>
      <c r="E6" s="254">
        <v>30000</v>
      </c>
      <c r="F6" s="248" t="s">
        <v>2882</v>
      </c>
      <c r="G6" s="248"/>
    </row>
    <row r="7" spans="1:7">
      <c r="A7" s="248">
        <v>5</v>
      </c>
      <c r="B7" s="248" t="s">
        <v>2870</v>
      </c>
      <c r="C7" s="370"/>
      <c r="D7" s="30"/>
      <c r="E7" s="254">
        <v>45000</v>
      </c>
      <c r="F7" s="248" t="s">
        <v>2882</v>
      </c>
      <c r="G7" s="248"/>
    </row>
    <row r="8" spans="1:7">
      <c r="A8" s="248">
        <v>6</v>
      </c>
      <c r="B8" s="248" t="s">
        <v>9</v>
      </c>
      <c r="C8" s="370"/>
      <c r="D8" s="30"/>
      <c r="E8" s="254">
        <v>50000</v>
      </c>
      <c r="F8" s="248" t="s">
        <v>2882</v>
      </c>
      <c r="G8" s="248"/>
    </row>
    <row r="9" spans="1:7">
      <c r="A9" s="248">
        <v>7</v>
      </c>
      <c r="B9" s="248" t="s">
        <v>2871</v>
      </c>
      <c r="C9" s="370"/>
      <c r="D9" s="30"/>
      <c r="E9" s="254">
        <v>24000</v>
      </c>
      <c r="F9" s="248" t="s">
        <v>2882</v>
      </c>
      <c r="G9" s="248"/>
    </row>
    <row r="10" spans="1:7">
      <c r="A10" s="248">
        <v>8</v>
      </c>
      <c r="B10" s="248" t="s">
        <v>2872</v>
      </c>
      <c r="C10" s="370"/>
      <c r="D10" s="30"/>
      <c r="E10" s="254">
        <v>35000</v>
      </c>
      <c r="F10" s="248" t="s">
        <v>2882</v>
      </c>
      <c r="G10" s="248"/>
    </row>
    <row r="11" spans="1:7">
      <c r="A11" s="248">
        <v>9</v>
      </c>
      <c r="B11" s="248" t="s">
        <v>2872</v>
      </c>
      <c r="C11" s="370"/>
      <c r="D11" s="30"/>
      <c r="E11" s="254">
        <v>36000</v>
      </c>
      <c r="F11" s="248" t="s">
        <v>2882</v>
      </c>
      <c r="G11" s="248"/>
    </row>
    <row r="12" spans="1:7">
      <c r="A12" s="248">
        <v>10</v>
      </c>
      <c r="B12" s="248" t="s">
        <v>170</v>
      </c>
      <c r="C12" s="370"/>
      <c r="D12" s="30"/>
      <c r="E12" s="254">
        <v>24000</v>
      </c>
      <c r="F12" s="248" t="s">
        <v>2882</v>
      </c>
      <c r="G12" s="248"/>
    </row>
    <row r="13" spans="1:7">
      <c r="A13" s="248">
        <v>11</v>
      </c>
      <c r="B13" s="248" t="s">
        <v>10</v>
      </c>
      <c r="C13" s="370"/>
      <c r="D13" s="30"/>
      <c r="E13" s="254">
        <v>24000</v>
      </c>
      <c r="F13" s="248" t="s">
        <v>2882</v>
      </c>
      <c r="G13" s="248"/>
    </row>
    <row r="14" spans="1:7">
      <c r="A14" s="248">
        <v>12</v>
      </c>
      <c r="B14" s="248" t="s">
        <v>2873</v>
      </c>
      <c r="C14" s="370"/>
      <c r="D14" s="30"/>
      <c r="E14" s="254">
        <v>50000</v>
      </c>
      <c r="F14" s="248" t="s">
        <v>2885</v>
      </c>
      <c r="G14" s="248"/>
    </row>
    <row r="15" spans="1:7">
      <c r="A15" s="248">
        <v>13</v>
      </c>
      <c r="B15" s="248" t="s">
        <v>2884</v>
      </c>
      <c r="C15" s="370"/>
      <c r="D15" s="30"/>
      <c r="E15" s="254">
        <v>30000</v>
      </c>
      <c r="F15" s="248" t="s">
        <v>2885</v>
      </c>
      <c r="G15" s="248"/>
    </row>
    <row r="16" spans="1:7">
      <c r="A16" s="248">
        <v>14</v>
      </c>
      <c r="B16" s="248" t="s">
        <v>2875</v>
      </c>
      <c r="C16" s="370"/>
      <c r="D16" s="30"/>
      <c r="E16" s="254">
        <v>50000</v>
      </c>
      <c r="F16" s="248" t="s">
        <v>2885</v>
      </c>
      <c r="G16" s="248"/>
    </row>
    <row r="17" spans="1:7">
      <c r="A17" s="248">
        <v>15</v>
      </c>
      <c r="B17" s="248" t="s">
        <v>2876</v>
      </c>
      <c r="C17" s="370"/>
      <c r="D17" s="30"/>
      <c r="E17" s="254">
        <v>45000</v>
      </c>
      <c r="F17" s="248" t="s">
        <v>2885</v>
      </c>
      <c r="G17" s="248"/>
    </row>
    <row r="18" spans="1:7">
      <c r="A18" s="248">
        <v>16</v>
      </c>
      <c r="B18" s="248" t="s">
        <v>2876</v>
      </c>
      <c r="C18" s="370"/>
      <c r="D18" s="30"/>
      <c r="E18" s="254">
        <v>26000</v>
      </c>
      <c r="F18" s="248" t="s">
        <v>2885</v>
      </c>
      <c r="G18" s="248"/>
    </row>
    <row r="19" spans="1:7">
      <c r="A19" s="248">
        <v>17</v>
      </c>
      <c r="B19" s="248" t="s">
        <v>2877</v>
      </c>
      <c r="C19" s="370"/>
      <c r="D19" s="30"/>
      <c r="E19" s="254">
        <v>25000</v>
      </c>
      <c r="F19" s="248" t="s">
        <v>2885</v>
      </c>
      <c r="G19" s="248"/>
    </row>
    <row r="20" spans="1:7">
      <c r="A20" s="248">
        <v>18</v>
      </c>
      <c r="B20" s="248" t="s">
        <v>2878</v>
      </c>
      <c r="C20" s="370"/>
      <c r="D20" s="30"/>
      <c r="E20" s="254">
        <v>24000</v>
      </c>
      <c r="F20" s="248" t="s">
        <v>2885</v>
      </c>
      <c r="G20" s="248"/>
    </row>
    <row r="21" spans="1:7">
      <c r="A21" s="248">
        <v>19</v>
      </c>
      <c r="B21" s="248" t="s">
        <v>2879</v>
      </c>
      <c r="C21" s="370"/>
      <c r="D21" s="30"/>
      <c r="E21" s="254">
        <v>36000</v>
      </c>
      <c r="F21" s="248" t="s">
        <v>2885</v>
      </c>
      <c r="G21" s="248"/>
    </row>
    <row r="22" spans="1:7">
      <c r="A22" s="248">
        <v>20</v>
      </c>
      <c r="B22" s="248" t="s">
        <v>2880</v>
      </c>
      <c r="C22" s="370"/>
      <c r="D22" s="30"/>
      <c r="E22" s="254">
        <v>35000</v>
      </c>
      <c r="F22" s="248" t="s">
        <v>2885</v>
      </c>
      <c r="G22" s="248"/>
    </row>
    <row r="23" spans="1:7">
      <c r="A23" s="248">
        <v>21</v>
      </c>
      <c r="B23" s="248" t="s">
        <v>492</v>
      </c>
      <c r="C23" s="370"/>
      <c r="D23" s="30"/>
      <c r="E23" s="254">
        <v>24000</v>
      </c>
      <c r="F23" s="248" t="s">
        <v>2885</v>
      </c>
      <c r="G23" s="248"/>
    </row>
    <row r="24" spans="1:7">
      <c r="A24" s="248">
        <v>22</v>
      </c>
      <c r="B24" s="248" t="s">
        <v>492</v>
      </c>
      <c r="C24" s="370"/>
      <c r="D24" s="30"/>
      <c r="E24" s="254">
        <v>24000</v>
      </c>
      <c r="F24" s="248" t="s">
        <v>2885</v>
      </c>
      <c r="G24" s="248"/>
    </row>
    <row r="25" spans="1:7">
      <c r="A25" s="248">
        <v>23</v>
      </c>
      <c r="B25" s="248" t="s">
        <v>2881</v>
      </c>
      <c r="C25" s="370"/>
      <c r="D25" s="30"/>
      <c r="E25" s="254">
        <v>40000</v>
      </c>
      <c r="F25" s="248" t="s">
        <v>2885</v>
      </c>
      <c r="G25" s="248"/>
    </row>
    <row r="26" spans="1:7">
      <c r="A26" s="248">
        <v>24</v>
      </c>
      <c r="B26" s="248" t="s">
        <v>2886</v>
      </c>
      <c r="C26" s="370"/>
      <c r="D26" s="30"/>
      <c r="E26" s="254">
        <v>10000</v>
      </c>
      <c r="F26" s="248" t="s">
        <v>2904</v>
      </c>
      <c r="G26" s="248"/>
    </row>
    <row r="27" spans="1:7">
      <c r="A27" s="248">
        <v>25</v>
      </c>
      <c r="B27" s="248" t="s">
        <v>2887</v>
      </c>
      <c r="C27" s="370"/>
      <c r="D27" s="30"/>
      <c r="E27" s="254">
        <v>50000</v>
      </c>
      <c r="F27" s="248" t="s">
        <v>2905</v>
      </c>
      <c r="G27" s="248"/>
    </row>
    <row r="28" spans="1:7">
      <c r="A28" s="248">
        <v>26</v>
      </c>
      <c r="B28" s="248" t="s">
        <v>54</v>
      </c>
      <c r="C28" s="370"/>
      <c r="D28" s="30"/>
      <c r="E28" s="254">
        <v>24000</v>
      </c>
      <c r="F28" s="248" t="s">
        <v>2905</v>
      </c>
      <c r="G28" s="248"/>
    </row>
    <row r="29" spans="1:7">
      <c r="A29" s="248">
        <v>27</v>
      </c>
      <c r="B29" s="248" t="s">
        <v>2888</v>
      </c>
      <c r="C29" s="370"/>
      <c r="D29" s="30"/>
      <c r="E29" s="254">
        <v>30000</v>
      </c>
      <c r="F29" s="248" t="s">
        <v>2905</v>
      </c>
      <c r="G29" s="248"/>
    </row>
    <row r="30" spans="1:7">
      <c r="A30" s="248">
        <v>28</v>
      </c>
      <c r="B30" s="248" t="s">
        <v>497</v>
      </c>
      <c r="C30" s="370"/>
      <c r="D30" s="30"/>
      <c r="E30" s="254">
        <v>50000</v>
      </c>
      <c r="F30" s="248" t="s">
        <v>2905</v>
      </c>
      <c r="G30" s="248"/>
    </row>
    <row r="31" spans="1:7">
      <c r="A31" s="248">
        <v>29</v>
      </c>
      <c r="B31" s="248" t="s">
        <v>2889</v>
      </c>
      <c r="C31" s="370"/>
      <c r="D31" s="30"/>
      <c r="E31" s="254">
        <v>25000</v>
      </c>
      <c r="F31" s="248" t="s">
        <v>2905</v>
      </c>
      <c r="G31" s="248"/>
    </row>
    <row r="32" spans="1:7">
      <c r="A32" s="248">
        <v>30</v>
      </c>
      <c r="B32" s="248" t="s">
        <v>55</v>
      </c>
      <c r="C32" s="370"/>
      <c r="D32" s="30"/>
      <c r="E32" s="254">
        <v>45000</v>
      </c>
      <c r="F32" s="248" t="s">
        <v>2905</v>
      </c>
      <c r="G32" s="248"/>
    </row>
    <row r="33" spans="1:7">
      <c r="A33" s="248">
        <v>31</v>
      </c>
      <c r="B33" s="248" t="s">
        <v>13</v>
      </c>
      <c r="C33" s="370"/>
      <c r="D33" s="30"/>
      <c r="E33" s="254">
        <v>20000</v>
      </c>
      <c r="F33" s="248" t="s">
        <v>2905</v>
      </c>
      <c r="G33" s="248"/>
    </row>
    <row r="34" spans="1:7">
      <c r="A34" s="248">
        <v>32</v>
      </c>
      <c r="B34" s="248" t="s">
        <v>2890</v>
      </c>
      <c r="C34" s="370"/>
      <c r="D34" s="30"/>
      <c r="E34" s="254">
        <v>18000</v>
      </c>
      <c r="F34" s="248" t="s">
        <v>2905</v>
      </c>
      <c r="G34" s="248"/>
    </row>
    <row r="35" spans="1:7">
      <c r="A35" s="248">
        <v>33</v>
      </c>
      <c r="B35" s="248" t="s">
        <v>2891</v>
      </c>
      <c r="C35" s="370"/>
      <c r="D35" s="30"/>
      <c r="E35" s="254">
        <v>25000</v>
      </c>
      <c r="F35" s="248" t="s">
        <v>2905</v>
      </c>
      <c r="G35" s="248"/>
    </row>
    <row r="36" spans="1:7">
      <c r="A36" s="248">
        <v>34</v>
      </c>
      <c r="B36" s="248" t="s">
        <v>2892</v>
      </c>
      <c r="C36" s="370"/>
      <c r="D36" s="30"/>
      <c r="E36" s="254">
        <v>35000</v>
      </c>
      <c r="F36" s="248" t="s">
        <v>2905</v>
      </c>
      <c r="G36" s="248"/>
    </row>
    <row r="37" spans="1:7">
      <c r="A37" s="248">
        <v>35</v>
      </c>
      <c r="B37" s="248" t="s">
        <v>502</v>
      </c>
      <c r="C37" s="370"/>
      <c r="D37" s="30"/>
      <c r="E37" s="254">
        <v>24000</v>
      </c>
      <c r="F37" s="248" t="s">
        <v>2905</v>
      </c>
      <c r="G37" s="248"/>
    </row>
    <row r="38" spans="1:7">
      <c r="A38" s="248">
        <v>36</v>
      </c>
      <c r="B38" s="248" t="s">
        <v>2902</v>
      </c>
      <c r="C38" s="370"/>
      <c r="D38" s="30"/>
      <c r="E38" s="254">
        <v>24000</v>
      </c>
      <c r="F38" s="248" t="s">
        <v>2905</v>
      </c>
      <c r="G38" s="248"/>
    </row>
    <row r="39" spans="1:7">
      <c r="A39" s="248">
        <v>37</v>
      </c>
      <c r="B39" s="248" t="s">
        <v>2903</v>
      </c>
      <c r="C39" s="370"/>
      <c r="D39" s="30"/>
      <c r="E39" s="254">
        <v>60000</v>
      </c>
      <c r="F39" s="248" t="s">
        <v>2905</v>
      </c>
      <c r="G39" s="248"/>
    </row>
    <row r="40" spans="1:7">
      <c r="A40" s="248">
        <v>38</v>
      </c>
      <c r="B40" s="248" t="s">
        <v>2893</v>
      </c>
      <c r="C40" s="370"/>
      <c r="D40" s="30"/>
      <c r="E40" s="254">
        <v>30000</v>
      </c>
      <c r="F40" s="248" t="s">
        <v>2905</v>
      </c>
      <c r="G40" s="248"/>
    </row>
    <row r="41" spans="1:7">
      <c r="A41" s="248">
        <v>39</v>
      </c>
      <c r="B41" s="248" t="s">
        <v>2894</v>
      </c>
      <c r="C41" s="370"/>
      <c r="D41" s="30"/>
      <c r="E41" s="254">
        <v>150000</v>
      </c>
      <c r="F41" s="248" t="s">
        <v>2905</v>
      </c>
      <c r="G41" s="248" t="s">
        <v>3226</v>
      </c>
    </row>
    <row r="42" spans="1:7">
      <c r="A42" s="248">
        <v>40</v>
      </c>
      <c r="B42" s="248" t="s">
        <v>2894</v>
      </c>
      <c r="C42" s="370"/>
      <c r="D42" s="30"/>
      <c r="E42" s="254">
        <v>30000</v>
      </c>
      <c r="F42" s="248" t="s">
        <v>2905</v>
      </c>
      <c r="G42" s="248"/>
    </row>
    <row r="43" spans="1:7">
      <c r="A43" s="248">
        <v>41</v>
      </c>
      <c r="B43" s="248" t="s">
        <v>2874</v>
      </c>
      <c r="C43" s="370"/>
      <c r="D43" s="30"/>
      <c r="E43" s="254">
        <v>30000</v>
      </c>
      <c r="F43" s="248" t="s">
        <v>2905</v>
      </c>
      <c r="G43" s="248"/>
    </row>
    <row r="44" spans="1:7">
      <c r="A44" s="248">
        <v>42</v>
      </c>
      <c r="B44" s="248" t="s">
        <v>2874</v>
      </c>
      <c r="C44" s="370"/>
      <c r="D44" s="30"/>
      <c r="E44" s="254">
        <v>30000</v>
      </c>
      <c r="F44" s="248" t="s">
        <v>2905</v>
      </c>
      <c r="G44" s="248"/>
    </row>
    <row r="45" spans="1:7">
      <c r="A45" s="248">
        <v>43</v>
      </c>
      <c r="B45" s="248" t="s">
        <v>2895</v>
      </c>
      <c r="C45" s="370"/>
      <c r="D45" s="30"/>
      <c r="E45" s="254">
        <v>30000</v>
      </c>
      <c r="F45" s="248" t="s">
        <v>2905</v>
      </c>
      <c r="G45" s="248"/>
    </row>
    <row r="46" spans="1:7">
      <c r="A46" s="248">
        <v>44</v>
      </c>
      <c r="B46" s="248" t="s">
        <v>2895</v>
      </c>
      <c r="C46" s="370"/>
      <c r="D46" s="30"/>
      <c r="E46" s="254">
        <v>30000</v>
      </c>
      <c r="F46" s="248" t="s">
        <v>2905</v>
      </c>
      <c r="G46" s="248"/>
    </row>
    <row r="47" spans="1:7">
      <c r="A47" s="248">
        <v>45</v>
      </c>
      <c r="B47" s="248" t="s">
        <v>2896</v>
      </c>
      <c r="C47" s="370"/>
      <c r="D47" s="30"/>
      <c r="E47" s="254">
        <v>20000</v>
      </c>
      <c r="F47" s="248" t="s">
        <v>2905</v>
      </c>
      <c r="G47" s="248"/>
    </row>
    <row r="48" spans="1:7">
      <c r="A48" s="248">
        <v>46</v>
      </c>
      <c r="B48" s="248" t="s">
        <v>14</v>
      </c>
      <c r="C48" s="370"/>
      <c r="D48" s="30"/>
      <c r="E48" s="254">
        <v>30000</v>
      </c>
      <c r="F48" s="248" t="s">
        <v>2905</v>
      </c>
      <c r="G48" s="248"/>
    </row>
    <row r="49" spans="1:7">
      <c r="A49" s="248">
        <v>47</v>
      </c>
      <c r="B49" s="248" t="s">
        <v>2897</v>
      </c>
      <c r="C49" s="370"/>
      <c r="D49" s="30"/>
      <c r="E49" s="254">
        <v>20000</v>
      </c>
      <c r="F49" s="248" t="s">
        <v>2905</v>
      </c>
      <c r="G49" s="248"/>
    </row>
    <row r="50" spans="1:7">
      <c r="A50" s="248">
        <v>48</v>
      </c>
      <c r="B50" s="248" t="s">
        <v>822</v>
      </c>
      <c r="C50" s="370"/>
      <c r="D50" s="30"/>
      <c r="E50" s="254">
        <v>18000</v>
      </c>
      <c r="F50" s="248" t="s">
        <v>2905</v>
      </c>
      <c r="G50" s="248"/>
    </row>
    <row r="51" spans="1:7">
      <c r="A51" s="248">
        <v>49</v>
      </c>
      <c r="B51" s="248" t="s">
        <v>2898</v>
      </c>
      <c r="C51" s="370"/>
      <c r="D51" s="30"/>
      <c r="E51" s="254">
        <v>20000</v>
      </c>
      <c r="F51" s="248" t="s">
        <v>2905</v>
      </c>
      <c r="G51" s="248"/>
    </row>
    <row r="52" spans="1:7">
      <c r="A52" s="248">
        <v>50</v>
      </c>
      <c r="B52" s="248" t="s">
        <v>2899</v>
      </c>
      <c r="C52" s="370"/>
      <c r="D52" s="30"/>
      <c r="E52" s="254">
        <v>35000</v>
      </c>
      <c r="F52" s="248" t="s">
        <v>2905</v>
      </c>
      <c r="G52" s="248"/>
    </row>
    <row r="53" spans="1:7">
      <c r="A53" s="248">
        <v>51</v>
      </c>
      <c r="B53" s="248" t="s">
        <v>15</v>
      </c>
      <c r="C53" s="370"/>
      <c r="D53" s="30"/>
      <c r="E53" s="254">
        <v>18000</v>
      </c>
      <c r="F53" s="248" t="s">
        <v>2905</v>
      </c>
      <c r="G53" s="248"/>
    </row>
    <row r="54" spans="1:7">
      <c r="A54" s="248">
        <v>52</v>
      </c>
      <c r="B54" s="248" t="s">
        <v>206</v>
      </c>
      <c r="C54" s="370"/>
      <c r="D54" s="30"/>
      <c r="E54" s="254">
        <v>24000</v>
      </c>
      <c r="F54" s="248" t="s">
        <v>2905</v>
      </c>
      <c r="G54" s="248"/>
    </row>
    <row r="55" spans="1:7">
      <c r="A55" s="248">
        <v>53</v>
      </c>
      <c r="B55" s="248" t="s">
        <v>2900</v>
      </c>
      <c r="C55" s="370"/>
      <c r="D55" s="30"/>
      <c r="E55" s="254">
        <v>30000</v>
      </c>
      <c r="F55" s="248" t="s">
        <v>2905</v>
      </c>
      <c r="G55" s="248"/>
    </row>
    <row r="56" spans="1:7">
      <c r="A56" s="248">
        <v>54</v>
      </c>
      <c r="B56" s="248" t="s">
        <v>2901</v>
      </c>
      <c r="C56" s="370"/>
      <c r="D56" s="30"/>
      <c r="E56" s="254">
        <v>550000</v>
      </c>
      <c r="F56" s="248" t="s">
        <v>2905</v>
      </c>
      <c r="G56" s="248" t="s">
        <v>3226</v>
      </c>
    </row>
    <row r="57" spans="1:7">
      <c r="A57" s="248">
        <v>55</v>
      </c>
      <c r="B57" s="248" t="s">
        <v>2901</v>
      </c>
      <c r="C57" s="370"/>
      <c r="D57" s="30"/>
      <c r="E57" s="254">
        <v>1000</v>
      </c>
      <c r="F57" s="248" t="s">
        <v>2905</v>
      </c>
      <c r="G57" s="248"/>
    </row>
    <row r="58" spans="1:7">
      <c r="A58" s="248">
        <v>56</v>
      </c>
      <c r="B58" s="248" t="s">
        <v>131</v>
      </c>
      <c r="C58" s="370"/>
      <c r="D58" s="30"/>
      <c r="E58" s="254">
        <v>551000</v>
      </c>
      <c r="F58" s="248" t="s">
        <v>2905</v>
      </c>
      <c r="G58" s="248" t="s">
        <v>3226</v>
      </c>
    </row>
    <row r="59" spans="1:7">
      <c r="A59" s="248">
        <v>57</v>
      </c>
      <c r="B59" s="248" t="s">
        <v>131</v>
      </c>
      <c r="C59" s="370"/>
      <c r="D59" s="30"/>
      <c r="E59" s="254">
        <v>65000</v>
      </c>
      <c r="F59" s="248" t="s">
        <v>2905</v>
      </c>
      <c r="G59" s="248"/>
    </row>
    <row r="60" spans="1:7">
      <c r="A60" s="248">
        <v>58</v>
      </c>
      <c r="B60" s="248" t="s">
        <v>2906</v>
      </c>
      <c r="C60" s="370"/>
      <c r="D60" s="30"/>
      <c r="E60" s="254">
        <v>551000</v>
      </c>
      <c r="F60" s="248" t="s">
        <v>2925</v>
      </c>
      <c r="G60" s="248" t="s">
        <v>3226</v>
      </c>
    </row>
    <row r="61" spans="1:7">
      <c r="A61" s="248">
        <v>59</v>
      </c>
      <c r="B61" s="248" t="s">
        <v>2906</v>
      </c>
      <c r="C61" s="370"/>
      <c r="D61" s="30"/>
      <c r="E61" s="254">
        <v>30000</v>
      </c>
      <c r="F61" s="248" t="s">
        <v>2925</v>
      </c>
      <c r="G61" s="248"/>
    </row>
    <row r="62" spans="1:7">
      <c r="A62" s="248">
        <v>60</v>
      </c>
      <c r="B62" s="248" t="s">
        <v>2906</v>
      </c>
      <c r="C62" s="370"/>
      <c r="D62" s="30"/>
      <c r="E62" s="254">
        <v>150000</v>
      </c>
      <c r="F62" s="248" t="s">
        <v>2925</v>
      </c>
      <c r="G62" s="248" t="s">
        <v>3226</v>
      </c>
    </row>
    <row r="63" spans="1:7">
      <c r="A63" s="248">
        <v>61</v>
      </c>
      <c r="B63" s="248" t="s">
        <v>2907</v>
      </c>
      <c r="C63" s="370"/>
      <c r="D63" s="30"/>
      <c r="E63" s="254">
        <v>50000</v>
      </c>
      <c r="F63" s="248" t="s">
        <v>2925</v>
      </c>
      <c r="G63" s="248"/>
    </row>
    <row r="64" spans="1:7">
      <c r="A64" s="248">
        <v>62</v>
      </c>
      <c r="B64" s="248" t="s">
        <v>63</v>
      </c>
      <c r="C64" s="370"/>
      <c r="D64" s="30"/>
      <c r="E64" s="254">
        <v>30000</v>
      </c>
      <c r="F64" s="248" t="s">
        <v>2925</v>
      </c>
      <c r="G64" s="248"/>
    </row>
    <row r="65" spans="1:7">
      <c r="A65" s="248">
        <v>63</v>
      </c>
      <c r="B65" s="248" t="s">
        <v>63</v>
      </c>
      <c r="C65" s="370"/>
      <c r="D65" s="30"/>
      <c r="E65" s="254">
        <v>30000</v>
      </c>
      <c r="F65" s="248" t="s">
        <v>2925</v>
      </c>
      <c r="G65" s="248"/>
    </row>
    <row r="66" spans="1:7">
      <c r="A66" s="248">
        <v>64</v>
      </c>
      <c r="B66" s="248" t="s">
        <v>2908</v>
      </c>
      <c r="C66" s="370"/>
      <c r="D66" s="30"/>
      <c r="E66" s="254">
        <v>50000</v>
      </c>
      <c r="F66" s="248" t="s">
        <v>2925</v>
      </c>
      <c r="G66" s="248"/>
    </row>
    <row r="67" spans="1:7">
      <c r="A67" s="248">
        <v>65</v>
      </c>
      <c r="B67" s="248" t="s">
        <v>2908</v>
      </c>
      <c r="C67" s="370"/>
      <c r="D67" s="30"/>
      <c r="E67" s="254">
        <v>100000</v>
      </c>
      <c r="F67" s="248" t="s">
        <v>2925</v>
      </c>
      <c r="G67" s="248" t="s">
        <v>3226</v>
      </c>
    </row>
    <row r="68" spans="1:7">
      <c r="A68" s="248">
        <v>66</v>
      </c>
      <c r="B68" s="248" t="s">
        <v>2908</v>
      </c>
      <c r="C68" s="370"/>
      <c r="D68" s="30"/>
      <c r="E68" s="254">
        <v>50000</v>
      </c>
      <c r="F68" s="248" t="s">
        <v>2925</v>
      </c>
      <c r="G68" s="248"/>
    </row>
    <row r="69" spans="1:7">
      <c r="A69" s="248">
        <v>67</v>
      </c>
      <c r="B69" s="248" t="s">
        <v>2909</v>
      </c>
      <c r="C69" s="370"/>
      <c r="D69" s="30"/>
      <c r="E69" s="254">
        <v>10000</v>
      </c>
      <c r="F69" s="248" t="s">
        <v>2925</v>
      </c>
      <c r="G69" s="248"/>
    </row>
    <row r="70" spans="1:7">
      <c r="A70" s="248">
        <v>68</v>
      </c>
      <c r="B70" s="248" t="s">
        <v>133</v>
      </c>
      <c r="C70" s="370"/>
      <c r="D70" s="30"/>
      <c r="E70" s="254">
        <v>30000</v>
      </c>
      <c r="F70" s="248" t="s">
        <v>2925</v>
      </c>
      <c r="G70" s="248"/>
    </row>
    <row r="71" spans="1:7">
      <c r="A71" s="248">
        <v>69</v>
      </c>
      <c r="B71" s="248" t="s">
        <v>64</v>
      </c>
      <c r="C71" s="370"/>
      <c r="D71" s="30"/>
      <c r="E71" s="254">
        <v>30000</v>
      </c>
      <c r="F71" s="248" t="s">
        <v>2925</v>
      </c>
      <c r="G71" s="248"/>
    </row>
    <row r="72" spans="1:7">
      <c r="A72" s="248">
        <v>70</v>
      </c>
      <c r="B72" s="248" t="s">
        <v>2910</v>
      </c>
      <c r="C72" s="370"/>
      <c r="D72" s="30"/>
      <c r="E72" s="254">
        <v>20000</v>
      </c>
      <c r="F72" s="248" t="s">
        <v>2925</v>
      </c>
      <c r="G72" s="248"/>
    </row>
    <row r="73" spans="1:7">
      <c r="A73" s="248">
        <v>71</v>
      </c>
      <c r="B73" s="248" t="s">
        <v>65</v>
      </c>
      <c r="C73" s="370"/>
      <c r="D73" s="30"/>
      <c r="E73" s="254">
        <v>18000</v>
      </c>
      <c r="F73" s="248" t="s">
        <v>2925</v>
      </c>
      <c r="G73" s="248"/>
    </row>
    <row r="74" spans="1:7">
      <c r="A74" s="248">
        <v>72</v>
      </c>
      <c r="B74" s="248" t="s">
        <v>2911</v>
      </c>
      <c r="C74" s="370"/>
      <c r="D74" s="30"/>
      <c r="E74" s="254">
        <v>10000</v>
      </c>
      <c r="F74" s="248" t="s">
        <v>2925</v>
      </c>
      <c r="G74" s="248"/>
    </row>
    <row r="75" spans="1:7">
      <c r="A75" s="248">
        <v>73</v>
      </c>
      <c r="B75" s="248" t="s">
        <v>512</v>
      </c>
      <c r="C75" s="370"/>
      <c r="D75" s="30"/>
      <c r="E75" s="254">
        <v>50000</v>
      </c>
      <c r="F75" s="248" t="s">
        <v>2925</v>
      </c>
      <c r="G75" s="248"/>
    </row>
    <row r="76" spans="1:7">
      <c r="A76" s="248">
        <v>74</v>
      </c>
      <c r="B76" s="248" t="s">
        <v>512</v>
      </c>
      <c r="C76" s="370"/>
      <c r="D76" s="30"/>
      <c r="E76" s="254">
        <v>77000</v>
      </c>
      <c r="F76" s="248" t="s">
        <v>2925</v>
      </c>
      <c r="G76" s="248"/>
    </row>
    <row r="77" spans="1:7">
      <c r="A77" s="248">
        <v>75</v>
      </c>
      <c r="B77" s="248" t="s">
        <v>2912</v>
      </c>
      <c r="C77" s="370"/>
      <c r="D77" s="30"/>
      <c r="E77" s="254">
        <v>50000</v>
      </c>
      <c r="F77" s="248" t="s">
        <v>2925</v>
      </c>
      <c r="G77" s="248"/>
    </row>
    <row r="78" spans="1:7">
      <c r="A78" s="248">
        <v>76</v>
      </c>
      <c r="B78" s="248" t="s">
        <v>2912</v>
      </c>
      <c r="C78" s="370"/>
      <c r="D78" s="30"/>
      <c r="E78" s="254">
        <v>30000</v>
      </c>
      <c r="F78" s="248" t="s">
        <v>2925</v>
      </c>
      <c r="G78" s="248"/>
    </row>
    <row r="79" spans="1:7">
      <c r="A79" s="248">
        <v>77</v>
      </c>
      <c r="B79" s="248" t="s">
        <v>182</v>
      </c>
      <c r="C79" s="370"/>
      <c r="D79" s="30"/>
      <c r="E79" s="254">
        <v>20000</v>
      </c>
      <c r="F79" s="248" t="s">
        <v>2925</v>
      </c>
      <c r="G79" s="248"/>
    </row>
    <row r="80" spans="1:7">
      <c r="A80" s="248">
        <v>78</v>
      </c>
      <c r="B80" s="248" t="s">
        <v>2913</v>
      </c>
      <c r="C80" s="370"/>
      <c r="D80" s="30"/>
      <c r="E80" s="254">
        <v>60000</v>
      </c>
      <c r="F80" s="248" t="s">
        <v>2925</v>
      </c>
      <c r="G80" s="248"/>
    </row>
    <row r="81" spans="1:7">
      <c r="A81" s="248">
        <v>79</v>
      </c>
      <c r="B81" s="248" t="s">
        <v>2914</v>
      </c>
      <c r="C81" s="370"/>
      <c r="D81" s="30"/>
      <c r="E81" s="254">
        <v>115000</v>
      </c>
      <c r="F81" s="248" t="s">
        <v>2926</v>
      </c>
      <c r="G81" s="248"/>
    </row>
    <row r="82" spans="1:7">
      <c r="A82" s="248">
        <v>80</v>
      </c>
      <c r="B82" s="248" t="s">
        <v>135</v>
      </c>
      <c r="C82" s="370"/>
      <c r="D82" s="30"/>
      <c r="E82" s="254">
        <v>30000</v>
      </c>
      <c r="F82" s="248" t="s">
        <v>2926</v>
      </c>
      <c r="G82" s="248"/>
    </row>
    <row r="83" spans="1:7">
      <c r="A83" s="248">
        <v>81</v>
      </c>
      <c r="B83" s="248" t="s">
        <v>2915</v>
      </c>
      <c r="C83" s="370"/>
      <c r="D83" s="30"/>
      <c r="E83" s="254">
        <v>150000</v>
      </c>
      <c r="F83" s="248" t="s">
        <v>2926</v>
      </c>
      <c r="G83" s="248" t="s">
        <v>3226</v>
      </c>
    </row>
    <row r="84" spans="1:7">
      <c r="A84" s="248">
        <v>82</v>
      </c>
      <c r="B84" s="248" t="s">
        <v>137</v>
      </c>
      <c r="C84" s="370"/>
      <c r="D84" s="30"/>
      <c r="E84" s="254">
        <v>30000</v>
      </c>
      <c r="F84" s="248" t="s">
        <v>2926</v>
      </c>
      <c r="G84" s="248"/>
    </row>
    <row r="85" spans="1:7">
      <c r="A85" s="248">
        <v>83</v>
      </c>
      <c r="B85" s="248" t="s">
        <v>137</v>
      </c>
      <c r="C85" s="370"/>
      <c r="D85" s="30"/>
      <c r="E85" s="254">
        <v>140000</v>
      </c>
      <c r="F85" s="248" t="s">
        <v>2926</v>
      </c>
      <c r="G85" s="248" t="s">
        <v>3226</v>
      </c>
    </row>
    <row r="86" spans="1:7">
      <c r="A86" s="248">
        <v>84</v>
      </c>
      <c r="B86" s="248" t="s">
        <v>2916</v>
      </c>
      <c r="C86" s="370"/>
      <c r="D86" s="30"/>
      <c r="E86" s="254">
        <v>30000</v>
      </c>
      <c r="F86" s="248" t="s">
        <v>2926</v>
      </c>
      <c r="G86" s="248"/>
    </row>
    <row r="87" spans="1:7">
      <c r="A87" s="248">
        <v>85</v>
      </c>
      <c r="B87" s="248" t="s">
        <v>68</v>
      </c>
      <c r="C87" s="370"/>
      <c r="D87" s="30"/>
      <c r="E87" s="254">
        <v>30000</v>
      </c>
      <c r="F87" s="248" t="s">
        <v>2926</v>
      </c>
      <c r="G87" s="248"/>
    </row>
    <row r="88" spans="1:7">
      <c r="A88" s="248">
        <v>86</v>
      </c>
      <c r="B88" s="248" t="s">
        <v>518</v>
      </c>
      <c r="C88" s="370"/>
      <c r="D88" s="30"/>
      <c r="E88" s="254">
        <v>50000</v>
      </c>
      <c r="F88" s="248" t="s">
        <v>2926</v>
      </c>
      <c r="G88" s="248"/>
    </row>
    <row r="89" spans="1:7">
      <c r="A89" s="248">
        <v>87</v>
      </c>
      <c r="B89" s="248" t="s">
        <v>207</v>
      </c>
      <c r="C89" s="370"/>
      <c r="D89" s="30"/>
      <c r="E89" s="254">
        <v>15000</v>
      </c>
      <c r="F89" s="248" t="s">
        <v>2926</v>
      </c>
      <c r="G89" s="248"/>
    </row>
    <row r="90" spans="1:7">
      <c r="A90" s="248">
        <v>88</v>
      </c>
      <c r="B90" s="248" t="s">
        <v>2917</v>
      </c>
      <c r="C90" s="370"/>
      <c r="D90" s="30"/>
      <c r="E90" s="254">
        <v>30000</v>
      </c>
      <c r="F90" s="248" t="s">
        <v>2926</v>
      </c>
      <c r="G90" s="248"/>
    </row>
    <row r="91" spans="1:7">
      <c r="A91" s="248">
        <v>89</v>
      </c>
      <c r="B91" s="248" t="s">
        <v>2917</v>
      </c>
      <c r="C91" s="370"/>
      <c r="D91" s="30"/>
      <c r="E91" s="254">
        <v>10000</v>
      </c>
      <c r="F91" s="248" t="s">
        <v>2926</v>
      </c>
      <c r="G91" s="248"/>
    </row>
    <row r="92" spans="1:7">
      <c r="A92" s="248">
        <v>90</v>
      </c>
      <c r="B92" s="248" t="s">
        <v>2918</v>
      </c>
      <c r="C92" s="370"/>
      <c r="D92" s="30"/>
      <c r="E92" s="254">
        <v>20000</v>
      </c>
      <c r="F92" s="248" t="s">
        <v>2926</v>
      </c>
      <c r="G92" s="248"/>
    </row>
    <row r="93" spans="1:7">
      <c r="A93" s="248">
        <v>91</v>
      </c>
      <c r="B93" s="248" t="s">
        <v>2919</v>
      </c>
      <c r="C93" s="370"/>
      <c r="D93" s="30"/>
      <c r="E93" s="254">
        <v>10000</v>
      </c>
      <c r="F93" s="248" t="s">
        <v>2926</v>
      </c>
      <c r="G93" s="248"/>
    </row>
    <row r="94" spans="1:7">
      <c r="A94" s="248">
        <v>92</v>
      </c>
      <c r="B94" s="248" t="s">
        <v>2920</v>
      </c>
      <c r="C94" s="370"/>
      <c r="D94" s="30"/>
      <c r="E94" s="254">
        <v>38000</v>
      </c>
      <c r="F94" s="248" t="s">
        <v>2926</v>
      </c>
      <c r="G94" s="248"/>
    </row>
    <row r="95" spans="1:7">
      <c r="A95" s="248">
        <v>93</v>
      </c>
      <c r="B95" s="248" t="s">
        <v>2921</v>
      </c>
      <c r="C95" s="370"/>
      <c r="D95" s="30"/>
      <c r="E95" s="254">
        <v>30000</v>
      </c>
      <c r="F95" s="248" t="s">
        <v>2926</v>
      </c>
      <c r="G95" s="248"/>
    </row>
    <row r="96" spans="1:7">
      <c r="A96" s="248">
        <v>94</v>
      </c>
      <c r="B96" s="248" t="s">
        <v>2922</v>
      </c>
      <c r="C96" s="370"/>
      <c r="D96" s="30"/>
      <c r="E96" s="254">
        <v>35000</v>
      </c>
      <c r="F96" s="248" t="s">
        <v>2926</v>
      </c>
      <c r="G96" s="248"/>
    </row>
    <row r="97" spans="1:7">
      <c r="A97" s="248">
        <v>95</v>
      </c>
      <c r="B97" s="248" t="s">
        <v>1535</v>
      </c>
      <c r="C97" s="370"/>
      <c r="D97" s="30"/>
      <c r="E97" s="254">
        <v>50000</v>
      </c>
      <c r="F97" s="248" t="s">
        <v>2926</v>
      </c>
      <c r="G97" s="248"/>
    </row>
    <row r="98" spans="1:7">
      <c r="A98" s="248">
        <v>96</v>
      </c>
      <c r="B98" s="248" t="s">
        <v>1535</v>
      </c>
      <c r="C98" s="370"/>
      <c r="D98" s="30"/>
      <c r="E98" s="254">
        <v>18000</v>
      </c>
      <c r="F98" s="248" t="s">
        <v>2926</v>
      </c>
      <c r="G98" s="248"/>
    </row>
    <row r="99" spans="1:7">
      <c r="A99" s="248">
        <v>97</v>
      </c>
      <c r="B99" s="248" t="s">
        <v>2797</v>
      </c>
      <c r="C99" s="370"/>
      <c r="D99" s="30"/>
      <c r="E99" s="254">
        <v>24000</v>
      </c>
      <c r="F99" s="248" t="s">
        <v>2926</v>
      </c>
      <c r="G99" s="248"/>
    </row>
    <row r="100" spans="1:7">
      <c r="A100" s="248">
        <v>98</v>
      </c>
      <c r="B100" s="248" t="s">
        <v>2923</v>
      </c>
      <c r="C100" s="370"/>
      <c r="D100" s="30"/>
      <c r="E100" s="254">
        <v>50000</v>
      </c>
      <c r="F100" s="248" t="s">
        <v>2926</v>
      </c>
      <c r="G100" s="248"/>
    </row>
    <row r="101" spans="1:7">
      <c r="A101" s="248">
        <v>99</v>
      </c>
      <c r="B101" s="248" t="s">
        <v>2924</v>
      </c>
      <c r="C101" s="370"/>
      <c r="D101" s="30"/>
      <c r="E101" s="254">
        <v>10000</v>
      </c>
      <c r="F101" s="248" t="s">
        <v>2926</v>
      </c>
      <c r="G101" s="248"/>
    </row>
    <row r="102" spans="1:7">
      <c r="A102" s="248">
        <v>100</v>
      </c>
      <c r="B102" s="248" t="s">
        <v>2927</v>
      </c>
      <c r="C102" s="370"/>
      <c r="D102" s="30"/>
      <c r="E102" s="254">
        <v>60000</v>
      </c>
      <c r="F102" s="248" t="s">
        <v>2948</v>
      </c>
      <c r="G102" s="248"/>
    </row>
    <row r="103" spans="1:7">
      <c r="A103" s="248">
        <v>101</v>
      </c>
      <c r="B103" s="248" t="s">
        <v>2927</v>
      </c>
      <c r="C103" s="370"/>
      <c r="D103" s="30"/>
      <c r="E103" s="254">
        <v>20000</v>
      </c>
      <c r="F103" s="248" t="s">
        <v>2948</v>
      </c>
      <c r="G103" s="248"/>
    </row>
    <row r="104" spans="1:7">
      <c r="A104" s="248">
        <v>102</v>
      </c>
      <c r="B104" s="248" t="s">
        <v>524</v>
      </c>
      <c r="C104" s="370"/>
      <c r="D104" s="30"/>
      <c r="E104" s="254">
        <v>50000</v>
      </c>
      <c r="F104" s="248" t="s">
        <v>2948</v>
      </c>
      <c r="G104" s="248"/>
    </row>
    <row r="105" spans="1:7">
      <c r="A105" s="248">
        <v>103</v>
      </c>
      <c r="B105" s="248" t="s">
        <v>524</v>
      </c>
      <c r="C105" s="370"/>
      <c r="D105" s="30"/>
      <c r="E105" s="254">
        <v>25000</v>
      </c>
      <c r="F105" s="248" t="s">
        <v>2948</v>
      </c>
      <c r="G105" s="248"/>
    </row>
    <row r="106" spans="1:7">
      <c r="A106" s="248">
        <v>104</v>
      </c>
      <c r="B106" s="248" t="s">
        <v>524</v>
      </c>
      <c r="C106" s="370"/>
      <c r="D106" s="30"/>
      <c r="E106" s="254">
        <v>75000</v>
      </c>
      <c r="F106" s="248" t="s">
        <v>2948</v>
      </c>
      <c r="G106" s="248"/>
    </row>
    <row r="107" spans="1:7">
      <c r="A107" s="248">
        <v>105</v>
      </c>
      <c r="B107" s="248" t="s">
        <v>525</v>
      </c>
      <c r="C107" s="370"/>
      <c r="D107" s="30"/>
      <c r="E107" s="254">
        <v>30000</v>
      </c>
      <c r="F107" s="248" t="s">
        <v>2948</v>
      </c>
      <c r="G107" s="248"/>
    </row>
    <row r="108" spans="1:7">
      <c r="A108" s="248">
        <v>106</v>
      </c>
      <c r="B108" s="248" t="s">
        <v>73</v>
      </c>
      <c r="C108" s="370"/>
      <c r="D108" s="30"/>
      <c r="E108" s="254">
        <v>40000</v>
      </c>
      <c r="F108" s="248" t="s">
        <v>2948</v>
      </c>
      <c r="G108" s="248"/>
    </row>
    <row r="109" spans="1:7">
      <c r="A109" s="248">
        <v>107</v>
      </c>
      <c r="B109" s="248" t="s">
        <v>139</v>
      </c>
      <c r="C109" s="370"/>
      <c r="D109" s="30"/>
      <c r="E109" s="254">
        <v>30000</v>
      </c>
      <c r="F109" s="248" t="s">
        <v>2948</v>
      </c>
      <c r="G109" s="248"/>
    </row>
    <row r="110" spans="1:7">
      <c r="A110" s="248">
        <v>108</v>
      </c>
      <c r="B110" s="248" t="s">
        <v>139</v>
      </c>
      <c r="C110" s="370"/>
      <c r="D110" s="30"/>
      <c r="E110" s="254">
        <v>30000</v>
      </c>
      <c r="F110" s="248" t="s">
        <v>2948</v>
      </c>
      <c r="G110" s="248"/>
    </row>
    <row r="111" spans="1:7">
      <c r="A111" s="248">
        <v>109</v>
      </c>
      <c r="B111" s="248" t="s">
        <v>139</v>
      </c>
      <c r="C111" s="370"/>
      <c r="D111" s="30"/>
      <c r="E111" s="254">
        <v>15000</v>
      </c>
      <c r="F111" s="248" t="s">
        <v>2948</v>
      </c>
      <c r="G111" s="248"/>
    </row>
    <row r="112" spans="1:7">
      <c r="A112" s="248">
        <v>110</v>
      </c>
      <c r="B112" s="248" t="s">
        <v>2928</v>
      </c>
      <c r="C112" s="370"/>
      <c r="D112" s="30"/>
      <c r="E112" s="254">
        <v>50000</v>
      </c>
      <c r="F112" s="248" t="s">
        <v>2948</v>
      </c>
      <c r="G112" s="248"/>
    </row>
    <row r="113" spans="1:7">
      <c r="A113" s="248">
        <v>111</v>
      </c>
      <c r="B113" s="248" t="s">
        <v>2929</v>
      </c>
      <c r="C113" s="370"/>
      <c r="D113" s="30"/>
      <c r="E113" s="254">
        <v>30000</v>
      </c>
      <c r="F113" s="248" t="s">
        <v>2948</v>
      </c>
      <c r="G113" s="248"/>
    </row>
    <row r="114" spans="1:7">
      <c r="A114" s="248">
        <v>112</v>
      </c>
      <c r="B114" s="248" t="s">
        <v>75</v>
      </c>
      <c r="C114" s="370"/>
      <c r="D114" s="30"/>
      <c r="E114" s="254">
        <v>10000</v>
      </c>
      <c r="F114" s="248" t="s">
        <v>2948</v>
      </c>
      <c r="G114" s="248"/>
    </row>
    <row r="115" spans="1:7">
      <c r="A115" s="248">
        <v>113</v>
      </c>
      <c r="B115" s="248" t="s">
        <v>2930</v>
      </c>
      <c r="C115" s="370"/>
      <c r="D115" s="30"/>
      <c r="E115" s="254">
        <v>10000</v>
      </c>
      <c r="F115" s="248" t="s">
        <v>2948</v>
      </c>
      <c r="G115" s="248"/>
    </row>
    <row r="116" spans="1:7">
      <c r="A116" s="248">
        <v>114</v>
      </c>
      <c r="B116" s="248" t="s">
        <v>2522</v>
      </c>
      <c r="C116" s="370"/>
      <c r="D116" s="30"/>
      <c r="E116" s="254">
        <v>18000</v>
      </c>
      <c r="F116" s="248" t="s">
        <v>2948</v>
      </c>
      <c r="G116" s="248"/>
    </row>
    <row r="117" spans="1:7">
      <c r="A117" s="248">
        <v>115</v>
      </c>
      <c r="B117" s="248" t="s">
        <v>2522</v>
      </c>
      <c r="C117" s="370"/>
      <c r="D117" s="30"/>
      <c r="E117" s="254">
        <v>50000</v>
      </c>
      <c r="F117" s="248" t="s">
        <v>2948</v>
      </c>
      <c r="G117" s="248"/>
    </row>
    <row r="118" spans="1:7">
      <c r="A118" s="248">
        <v>116</v>
      </c>
      <c r="B118" s="248" t="s">
        <v>2931</v>
      </c>
      <c r="C118" s="370"/>
      <c r="D118" s="30"/>
      <c r="E118" s="254">
        <v>21000</v>
      </c>
      <c r="F118" s="248" t="s">
        <v>2948</v>
      </c>
      <c r="G118" s="248"/>
    </row>
    <row r="119" spans="1:7">
      <c r="A119" s="248">
        <v>117</v>
      </c>
      <c r="B119" s="248" t="s">
        <v>2931</v>
      </c>
      <c r="C119" s="370"/>
      <c r="D119" s="30"/>
      <c r="E119" s="254">
        <v>30000</v>
      </c>
      <c r="F119" s="248" t="s">
        <v>2948</v>
      </c>
      <c r="G119" s="248"/>
    </row>
    <row r="120" spans="1:7">
      <c r="A120" s="248">
        <v>118</v>
      </c>
      <c r="B120" s="248" t="s">
        <v>527</v>
      </c>
      <c r="C120" s="370"/>
      <c r="D120" s="30"/>
      <c r="E120" s="254">
        <v>18000</v>
      </c>
      <c r="F120" s="248" t="s">
        <v>2948</v>
      </c>
      <c r="G120" s="248"/>
    </row>
    <row r="121" spans="1:7">
      <c r="A121" s="248">
        <v>119</v>
      </c>
      <c r="B121" s="248" t="s">
        <v>79</v>
      </c>
      <c r="C121" s="370"/>
      <c r="D121" s="30"/>
      <c r="E121" s="254">
        <v>24000</v>
      </c>
      <c r="F121" s="248" t="s">
        <v>2948</v>
      </c>
      <c r="G121" s="248"/>
    </row>
    <row r="122" spans="1:7">
      <c r="A122" s="248">
        <v>120</v>
      </c>
      <c r="B122" s="248" t="s">
        <v>2932</v>
      </c>
      <c r="C122" s="370"/>
      <c r="D122" s="30"/>
      <c r="E122" s="254">
        <v>40000</v>
      </c>
      <c r="F122" s="248" t="s">
        <v>2948</v>
      </c>
      <c r="G122" s="248"/>
    </row>
    <row r="123" spans="1:7">
      <c r="A123" s="248">
        <v>121</v>
      </c>
      <c r="B123" s="248" t="s">
        <v>2933</v>
      </c>
      <c r="C123" s="370"/>
      <c r="D123" s="30"/>
      <c r="E123" s="254">
        <v>32000</v>
      </c>
      <c r="F123" s="248" t="s">
        <v>2949</v>
      </c>
      <c r="G123" s="248"/>
    </row>
    <row r="124" spans="1:7">
      <c r="A124" s="248">
        <v>122</v>
      </c>
      <c r="B124" s="248" t="s">
        <v>2933</v>
      </c>
      <c r="C124" s="370"/>
      <c r="D124" s="30"/>
      <c r="E124" s="254">
        <v>32000</v>
      </c>
      <c r="F124" s="248" t="s">
        <v>2949</v>
      </c>
      <c r="G124" s="248"/>
    </row>
    <row r="125" spans="1:7">
      <c r="A125" s="248">
        <v>123</v>
      </c>
      <c r="B125" s="248" t="s">
        <v>2933</v>
      </c>
      <c r="C125" s="370"/>
      <c r="D125" s="30"/>
      <c r="E125" s="254">
        <v>20000</v>
      </c>
      <c r="F125" s="248" t="s">
        <v>2949</v>
      </c>
      <c r="G125" s="248"/>
    </row>
    <row r="126" spans="1:7">
      <c r="A126" s="248">
        <v>124</v>
      </c>
      <c r="B126" s="248" t="s">
        <v>2934</v>
      </c>
      <c r="C126" s="370"/>
      <c r="D126" s="30"/>
      <c r="E126" s="254">
        <v>75000</v>
      </c>
      <c r="F126" s="248" t="s">
        <v>2949</v>
      </c>
      <c r="G126" s="248"/>
    </row>
    <row r="127" spans="1:7">
      <c r="A127" s="248">
        <v>125</v>
      </c>
      <c r="B127" s="248" t="s">
        <v>141</v>
      </c>
      <c r="C127" s="370"/>
      <c r="D127" s="30"/>
      <c r="E127" s="254">
        <v>30000</v>
      </c>
      <c r="F127" s="248" t="s">
        <v>2949</v>
      </c>
      <c r="G127" s="248"/>
    </row>
    <row r="128" spans="1:7">
      <c r="A128" s="248">
        <v>126</v>
      </c>
      <c r="B128" s="248" t="s">
        <v>531</v>
      </c>
      <c r="C128" s="370"/>
      <c r="D128" s="30"/>
      <c r="E128" s="254">
        <v>30000</v>
      </c>
      <c r="F128" s="248" t="s">
        <v>2949</v>
      </c>
      <c r="G128" s="248"/>
    </row>
    <row r="129" spans="1:7">
      <c r="A129" s="248">
        <v>127</v>
      </c>
      <c r="B129" s="248" t="s">
        <v>2935</v>
      </c>
      <c r="C129" s="370"/>
      <c r="D129" s="30"/>
      <c r="E129" s="254">
        <v>30000</v>
      </c>
      <c r="F129" s="248" t="s">
        <v>2949</v>
      </c>
      <c r="G129" s="248"/>
    </row>
    <row r="130" spans="1:7">
      <c r="A130" s="248">
        <v>128</v>
      </c>
      <c r="B130" s="248" t="s">
        <v>2935</v>
      </c>
      <c r="C130" s="370"/>
      <c r="D130" s="30"/>
      <c r="E130" s="254">
        <v>15000</v>
      </c>
      <c r="F130" s="248" t="s">
        <v>2949</v>
      </c>
      <c r="G130" s="248"/>
    </row>
    <row r="131" spans="1:7">
      <c r="A131" s="248">
        <v>129</v>
      </c>
      <c r="B131" s="248" t="s">
        <v>2936</v>
      </c>
      <c r="C131" s="370"/>
      <c r="D131" s="30"/>
      <c r="E131" s="254">
        <v>12000</v>
      </c>
      <c r="F131" s="248" t="s">
        <v>2949</v>
      </c>
      <c r="G131" s="248"/>
    </row>
    <row r="132" spans="1:7">
      <c r="A132" s="248">
        <v>130</v>
      </c>
      <c r="B132" s="248" t="s">
        <v>2937</v>
      </c>
      <c r="C132" s="370"/>
      <c r="D132" s="30"/>
      <c r="E132" s="254">
        <v>35000</v>
      </c>
      <c r="F132" s="248" t="s">
        <v>2949</v>
      </c>
      <c r="G132" s="248"/>
    </row>
    <row r="133" spans="1:7">
      <c r="A133" s="248">
        <v>131</v>
      </c>
      <c r="B133" s="248" t="s">
        <v>2938</v>
      </c>
      <c r="C133" s="370"/>
      <c r="D133" s="30"/>
      <c r="E133" s="254">
        <v>24000</v>
      </c>
      <c r="F133" s="248" t="s">
        <v>2949</v>
      </c>
      <c r="G133" s="248"/>
    </row>
    <row r="134" spans="1:7">
      <c r="A134" s="248">
        <v>132</v>
      </c>
      <c r="B134" s="248" t="s">
        <v>2939</v>
      </c>
      <c r="C134" s="370"/>
      <c r="D134" s="30"/>
      <c r="E134" s="254">
        <v>6000</v>
      </c>
      <c r="F134" s="248" t="s">
        <v>2949</v>
      </c>
      <c r="G134" s="248"/>
    </row>
    <row r="135" spans="1:7">
      <c r="A135" s="248">
        <v>133</v>
      </c>
      <c r="B135" s="248" t="s">
        <v>2940</v>
      </c>
      <c r="C135" s="370"/>
      <c r="D135" s="30"/>
      <c r="E135" s="254">
        <v>15000</v>
      </c>
      <c r="F135" s="248" t="s">
        <v>2950</v>
      </c>
      <c r="G135" s="248"/>
    </row>
    <row r="136" spans="1:7">
      <c r="A136" s="248">
        <v>134</v>
      </c>
      <c r="B136" s="248" t="s">
        <v>2941</v>
      </c>
      <c r="C136" s="370"/>
      <c r="D136" s="30"/>
      <c r="E136" s="254">
        <v>24000</v>
      </c>
      <c r="F136" s="248" t="s">
        <v>2950</v>
      </c>
      <c r="G136" s="248"/>
    </row>
    <row r="137" spans="1:7">
      <c r="A137" s="248">
        <v>135</v>
      </c>
      <c r="B137" s="248" t="s">
        <v>82</v>
      </c>
      <c r="C137" s="370"/>
      <c r="D137" s="30"/>
      <c r="E137" s="254">
        <v>50000</v>
      </c>
      <c r="F137" s="248" t="s">
        <v>2950</v>
      </c>
      <c r="G137" s="248"/>
    </row>
    <row r="138" spans="1:7">
      <c r="A138" s="248">
        <v>136</v>
      </c>
      <c r="B138" s="248" t="s">
        <v>539</v>
      </c>
      <c r="C138" s="370"/>
      <c r="D138" s="30"/>
      <c r="E138" s="254">
        <v>30000</v>
      </c>
      <c r="F138" s="248" t="s">
        <v>2950</v>
      </c>
      <c r="G138" s="248"/>
    </row>
    <row r="139" spans="1:7">
      <c r="A139" s="248">
        <v>137</v>
      </c>
      <c r="B139" s="248" t="s">
        <v>539</v>
      </c>
      <c r="C139" s="370"/>
      <c r="D139" s="30"/>
      <c r="E139" s="254">
        <v>3000</v>
      </c>
      <c r="F139" s="248" t="s">
        <v>2950</v>
      </c>
      <c r="G139" s="248"/>
    </row>
    <row r="140" spans="1:7">
      <c r="A140" s="248">
        <v>138</v>
      </c>
      <c r="B140" s="248" t="s">
        <v>2942</v>
      </c>
      <c r="C140" s="370"/>
      <c r="D140" s="30"/>
      <c r="E140" s="254">
        <v>10000</v>
      </c>
      <c r="F140" s="248" t="s">
        <v>2950</v>
      </c>
      <c r="G140" s="248"/>
    </row>
    <row r="141" spans="1:7">
      <c r="A141" s="248">
        <v>139</v>
      </c>
      <c r="B141" s="248" t="s">
        <v>2943</v>
      </c>
      <c r="C141" s="370"/>
      <c r="D141" s="30"/>
      <c r="E141" s="254">
        <v>12000</v>
      </c>
      <c r="F141" s="248" t="s">
        <v>2950</v>
      </c>
      <c r="G141" s="248"/>
    </row>
    <row r="142" spans="1:7">
      <c r="A142" s="248">
        <v>140</v>
      </c>
      <c r="B142" s="248" t="s">
        <v>2944</v>
      </c>
      <c r="C142" s="370"/>
      <c r="D142" s="30"/>
      <c r="E142" s="254">
        <v>35000</v>
      </c>
      <c r="F142" s="248" t="s">
        <v>2950</v>
      </c>
      <c r="G142" s="248"/>
    </row>
    <row r="143" spans="1:7">
      <c r="A143" s="248">
        <v>141</v>
      </c>
      <c r="B143" s="248" t="s">
        <v>2527</v>
      </c>
      <c r="C143" s="370"/>
      <c r="D143" s="30"/>
      <c r="E143" s="254">
        <v>12000</v>
      </c>
      <c r="F143" s="248" t="s">
        <v>2950</v>
      </c>
      <c r="G143" s="248"/>
    </row>
    <row r="144" spans="1:7">
      <c r="A144" s="248">
        <v>142</v>
      </c>
      <c r="B144" s="248" t="s">
        <v>547</v>
      </c>
      <c r="C144" s="370"/>
      <c r="D144" s="30"/>
      <c r="E144" s="254">
        <v>18000</v>
      </c>
      <c r="F144" s="248" t="s">
        <v>2950</v>
      </c>
      <c r="G144" s="248"/>
    </row>
    <row r="145" spans="1:7">
      <c r="A145" s="248">
        <v>143</v>
      </c>
      <c r="B145" s="248" t="s">
        <v>548</v>
      </c>
      <c r="C145" s="370"/>
      <c r="D145" s="30"/>
      <c r="E145" s="254">
        <v>6000</v>
      </c>
      <c r="F145" s="248" t="s">
        <v>2950</v>
      </c>
      <c r="G145" s="248"/>
    </row>
    <row r="146" spans="1:7">
      <c r="A146" s="248">
        <v>144</v>
      </c>
      <c r="B146" s="248" t="s">
        <v>2945</v>
      </c>
      <c r="C146" s="370"/>
      <c r="D146" s="30"/>
      <c r="E146" s="254">
        <v>20000</v>
      </c>
      <c r="F146" s="248" t="s">
        <v>2950</v>
      </c>
      <c r="G146" s="248"/>
    </row>
    <row r="147" spans="1:7">
      <c r="A147" s="248">
        <v>145</v>
      </c>
      <c r="B147" s="248" t="s">
        <v>2946</v>
      </c>
      <c r="C147" s="370"/>
      <c r="D147" s="30"/>
      <c r="E147" s="254">
        <v>40000</v>
      </c>
      <c r="F147" s="248" t="s">
        <v>2883</v>
      </c>
      <c r="G147" s="248"/>
    </row>
    <row r="148" spans="1:7">
      <c r="A148" s="248">
        <v>146</v>
      </c>
      <c r="B148" s="248" t="s">
        <v>2947</v>
      </c>
      <c r="C148" s="370"/>
      <c r="D148" s="30"/>
      <c r="E148" s="254">
        <v>20000</v>
      </c>
      <c r="F148" s="248" t="s">
        <v>2883</v>
      </c>
      <c r="G148" s="248"/>
    </row>
    <row r="149" spans="1:7">
      <c r="A149" s="248">
        <v>147</v>
      </c>
      <c r="B149" s="248" t="s">
        <v>2951</v>
      </c>
      <c r="C149" s="370"/>
      <c r="D149" s="30"/>
      <c r="E149" s="254">
        <v>3000</v>
      </c>
      <c r="F149" s="248" t="s">
        <v>2976</v>
      </c>
      <c r="G149" s="248"/>
    </row>
    <row r="150" spans="1:7">
      <c r="A150" s="248">
        <v>148</v>
      </c>
      <c r="B150" s="248" t="s">
        <v>2952</v>
      </c>
      <c r="C150" s="370"/>
      <c r="D150" s="30"/>
      <c r="E150" s="254">
        <v>7000</v>
      </c>
      <c r="F150" s="248" t="s">
        <v>2976</v>
      </c>
      <c r="G150" s="248"/>
    </row>
    <row r="151" spans="1:7">
      <c r="A151" s="248">
        <v>149</v>
      </c>
      <c r="B151" s="248" t="s">
        <v>2952</v>
      </c>
      <c r="C151" s="370"/>
      <c r="D151" s="30"/>
      <c r="E151" s="254">
        <v>20000</v>
      </c>
      <c r="F151" s="248" t="s">
        <v>2976</v>
      </c>
      <c r="G151" s="248"/>
    </row>
    <row r="152" spans="1:7">
      <c r="A152" s="248">
        <v>150</v>
      </c>
      <c r="B152" s="248" t="s">
        <v>2953</v>
      </c>
      <c r="C152" s="370"/>
      <c r="D152" s="30"/>
      <c r="E152" s="254">
        <v>2000</v>
      </c>
      <c r="F152" s="248" t="s">
        <v>2976</v>
      </c>
      <c r="G152" s="248"/>
    </row>
    <row r="153" spans="1:7">
      <c r="A153" s="248">
        <v>151</v>
      </c>
      <c r="B153" s="248" t="s">
        <v>2954</v>
      </c>
      <c r="C153" s="370"/>
      <c r="D153" s="30"/>
      <c r="E153" s="254">
        <v>1000</v>
      </c>
      <c r="F153" s="248" t="s">
        <v>2976</v>
      </c>
      <c r="G153" s="248"/>
    </row>
    <row r="154" spans="1:7">
      <c r="A154" s="248">
        <v>152</v>
      </c>
      <c r="B154" s="248" t="s">
        <v>2955</v>
      </c>
      <c r="C154" s="370"/>
      <c r="D154" s="30"/>
      <c r="E154" s="254">
        <v>2000</v>
      </c>
      <c r="F154" s="248" t="s">
        <v>2976</v>
      </c>
      <c r="G154" s="248"/>
    </row>
    <row r="155" spans="1:7">
      <c r="A155" s="248">
        <v>153</v>
      </c>
      <c r="B155" s="248" t="s">
        <v>2956</v>
      </c>
      <c r="C155" s="370"/>
      <c r="D155" s="30"/>
      <c r="E155" s="254">
        <v>2000</v>
      </c>
      <c r="F155" s="248" t="s">
        <v>2977</v>
      </c>
      <c r="G155" s="248"/>
    </row>
    <row r="156" spans="1:7">
      <c r="A156" s="248">
        <v>154</v>
      </c>
      <c r="B156" s="248" t="s">
        <v>2957</v>
      </c>
      <c r="C156" s="370"/>
      <c r="D156" s="30"/>
      <c r="E156" s="254">
        <v>2000</v>
      </c>
      <c r="F156" s="248" t="s">
        <v>2977</v>
      </c>
      <c r="G156" s="248"/>
    </row>
    <row r="157" spans="1:7">
      <c r="A157" s="248">
        <v>155</v>
      </c>
      <c r="B157" s="248" t="s">
        <v>2958</v>
      </c>
      <c r="C157" s="370"/>
      <c r="D157" s="30"/>
      <c r="E157" s="254">
        <v>2000</v>
      </c>
      <c r="F157" s="248" t="s">
        <v>2977</v>
      </c>
      <c r="G157" s="248"/>
    </row>
    <row r="158" spans="1:7">
      <c r="A158" s="248">
        <v>156</v>
      </c>
      <c r="B158" s="248" t="s">
        <v>2959</v>
      </c>
      <c r="C158" s="370"/>
      <c r="D158" s="30"/>
      <c r="E158" s="254">
        <v>2000</v>
      </c>
      <c r="F158" s="248" t="s">
        <v>2977</v>
      </c>
      <c r="G158" s="248"/>
    </row>
    <row r="159" spans="1:7">
      <c r="A159" s="248">
        <v>157</v>
      </c>
      <c r="B159" s="248" t="s">
        <v>2960</v>
      </c>
      <c r="C159" s="370"/>
      <c r="D159" s="30"/>
      <c r="E159" s="254">
        <v>2000</v>
      </c>
      <c r="F159" s="248" t="s">
        <v>2977</v>
      </c>
      <c r="G159" s="248"/>
    </row>
    <row r="160" spans="1:7">
      <c r="A160" s="248">
        <v>158</v>
      </c>
      <c r="B160" s="248" t="s">
        <v>2961</v>
      </c>
      <c r="C160" s="370"/>
      <c r="D160" s="30"/>
      <c r="E160" s="254">
        <v>2000</v>
      </c>
      <c r="F160" s="248" t="s">
        <v>2977</v>
      </c>
      <c r="G160" s="248"/>
    </row>
    <row r="161" spans="1:7">
      <c r="A161" s="248">
        <v>159</v>
      </c>
      <c r="B161" s="248" t="s">
        <v>2961</v>
      </c>
      <c r="C161" s="370"/>
      <c r="D161" s="30"/>
      <c r="E161" s="254">
        <v>2000</v>
      </c>
      <c r="F161" s="248" t="s">
        <v>2977</v>
      </c>
      <c r="G161" s="248"/>
    </row>
    <row r="162" spans="1:7">
      <c r="A162" s="248">
        <v>160</v>
      </c>
      <c r="B162" s="248" t="s">
        <v>2962</v>
      </c>
      <c r="C162" s="370"/>
      <c r="D162" s="30"/>
      <c r="E162" s="254">
        <v>2000</v>
      </c>
      <c r="F162" s="248" t="s">
        <v>2977</v>
      </c>
      <c r="G162" s="248"/>
    </row>
    <row r="163" spans="1:7">
      <c r="A163" s="248">
        <v>161</v>
      </c>
      <c r="B163" s="248" t="s">
        <v>2963</v>
      </c>
      <c r="C163" s="370"/>
      <c r="D163" s="30"/>
      <c r="E163" s="254">
        <v>2000</v>
      </c>
      <c r="F163" s="248" t="s">
        <v>2977</v>
      </c>
      <c r="G163" s="248"/>
    </row>
    <row r="164" spans="1:7">
      <c r="A164" s="248">
        <v>162</v>
      </c>
      <c r="B164" s="248" t="s">
        <v>2964</v>
      </c>
      <c r="C164" s="370"/>
      <c r="D164" s="30"/>
      <c r="E164" s="254">
        <v>2000</v>
      </c>
      <c r="F164" s="248" t="s">
        <v>2979</v>
      </c>
      <c r="G164" s="248"/>
    </row>
    <row r="165" spans="1:7">
      <c r="A165" s="248">
        <v>163</v>
      </c>
      <c r="B165" s="248" t="s">
        <v>2967</v>
      </c>
      <c r="C165" s="370"/>
      <c r="D165" s="30"/>
      <c r="E165" s="254">
        <v>5000</v>
      </c>
      <c r="F165" s="248" t="s">
        <v>2979</v>
      </c>
      <c r="G165" s="248"/>
    </row>
    <row r="166" spans="1:7">
      <c r="A166" s="248">
        <v>164</v>
      </c>
      <c r="B166" s="248" t="s">
        <v>2968</v>
      </c>
      <c r="C166" s="370"/>
      <c r="D166" s="30"/>
      <c r="E166" s="254">
        <v>3000</v>
      </c>
      <c r="F166" s="248" t="s">
        <v>2979</v>
      </c>
      <c r="G166" s="248"/>
    </row>
    <row r="167" spans="1:7">
      <c r="A167" s="248">
        <v>165</v>
      </c>
      <c r="B167" s="248" t="s">
        <v>2969</v>
      </c>
      <c r="C167" s="370"/>
      <c r="D167" s="30"/>
      <c r="E167" s="254">
        <v>20000</v>
      </c>
      <c r="F167" s="248" t="s">
        <v>2980</v>
      </c>
      <c r="G167" s="248"/>
    </row>
    <row r="168" spans="1:7">
      <c r="A168" s="248">
        <v>166</v>
      </c>
      <c r="B168" s="248" t="s">
        <v>2970</v>
      </c>
      <c r="C168" s="370"/>
      <c r="D168" s="30"/>
      <c r="E168" s="254">
        <v>3000</v>
      </c>
      <c r="F168" s="248" t="s">
        <v>2980</v>
      </c>
      <c r="G168" s="248"/>
    </row>
    <row r="169" spans="1:7">
      <c r="A169" s="248">
        <v>167</v>
      </c>
      <c r="B169" s="248" t="s">
        <v>2981</v>
      </c>
      <c r="C169" s="370"/>
      <c r="D169" s="30"/>
      <c r="E169" s="254">
        <v>15000</v>
      </c>
      <c r="F169" s="248" t="s">
        <v>2982</v>
      </c>
      <c r="G169" s="248"/>
    </row>
    <row r="170" spans="1:7">
      <c r="A170" s="248">
        <v>168</v>
      </c>
      <c r="B170" s="248" t="s">
        <v>2965</v>
      </c>
      <c r="C170" s="370"/>
      <c r="D170" s="30"/>
      <c r="E170" s="254">
        <v>5000</v>
      </c>
      <c r="F170" s="248" t="s">
        <v>2983</v>
      </c>
      <c r="G170" s="248"/>
    </row>
    <row r="171" spans="1:7">
      <c r="A171" s="248">
        <v>169</v>
      </c>
      <c r="B171" s="248" t="s">
        <v>2966</v>
      </c>
      <c r="C171" s="370"/>
      <c r="D171" s="30"/>
      <c r="E171" s="254">
        <v>3000</v>
      </c>
      <c r="F171" s="248" t="s">
        <v>2983</v>
      </c>
      <c r="G171" s="248"/>
    </row>
    <row r="172" spans="1:7">
      <c r="A172" s="248">
        <v>170</v>
      </c>
      <c r="B172" s="248" t="s">
        <v>2971</v>
      </c>
      <c r="C172" s="370"/>
      <c r="D172" s="30"/>
      <c r="E172" s="254">
        <v>3000</v>
      </c>
      <c r="F172" s="248" t="s">
        <v>2983</v>
      </c>
      <c r="G172" s="248"/>
    </row>
    <row r="173" spans="1:7">
      <c r="A173" s="248">
        <v>171</v>
      </c>
      <c r="B173" s="248" t="s">
        <v>2972</v>
      </c>
      <c r="C173" s="370"/>
      <c r="D173" s="30"/>
      <c r="E173" s="254">
        <v>5000</v>
      </c>
      <c r="F173" s="248" t="s">
        <v>2978</v>
      </c>
      <c r="G173" s="248"/>
    </row>
    <row r="174" spans="1:7">
      <c r="A174" s="248">
        <v>172</v>
      </c>
      <c r="B174" s="248" t="s">
        <v>2973</v>
      </c>
      <c r="C174" s="370"/>
      <c r="D174" s="30"/>
      <c r="E174" s="254">
        <v>3000</v>
      </c>
      <c r="F174" s="248" t="s">
        <v>2978</v>
      </c>
      <c r="G174" s="248"/>
    </row>
    <row r="175" spans="1:7">
      <c r="A175" s="248">
        <v>173</v>
      </c>
      <c r="B175" s="248" t="s">
        <v>2974</v>
      </c>
      <c r="C175" s="370"/>
      <c r="D175" s="30"/>
      <c r="E175" s="254">
        <v>2000</v>
      </c>
      <c r="F175" s="248" t="s">
        <v>2978</v>
      </c>
      <c r="G175" s="248"/>
    </row>
    <row r="176" spans="1:7">
      <c r="A176" s="248">
        <v>174</v>
      </c>
      <c r="B176" s="248" t="s">
        <v>2975</v>
      </c>
      <c r="C176" s="370"/>
      <c r="D176" s="30"/>
      <c r="E176" s="254">
        <v>3000</v>
      </c>
      <c r="F176" s="248" t="s">
        <v>2978</v>
      </c>
      <c r="G176" s="248"/>
    </row>
    <row r="177" spans="1:8" ht="26.25" customHeight="1">
      <c r="A177" s="582" t="s">
        <v>1938</v>
      </c>
      <c r="B177" s="582"/>
      <c r="C177" s="582"/>
      <c r="D177" s="582"/>
      <c r="E177" s="309">
        <f>SUM(E3:E176)</f>
        <v>6736000</v>
      </c>
      <c r="F177" s="308"/>
      <c r="G177" s="236"/>
    </row>
    <row r="178" spans="1:8" ht="34.5" customHeight="1">
      <c r="A178" s="577" t="s">
        <v>2195</v>
      </c>
      <c r="B178" s="577"/>
      <c r="C178" s="577"/>
      <c r="D178" s="577"/>
      <c r="E178" s="351">
        <f>E41+E56+E58+E60+E62+E67+E83+E85</f>
        <v>2342000</v>
      </c>
      <c r="F178" s="303"/>
      <c r="G178" s="255" t="s">
        <v>2984</v>
      </c>
    </row>
    <row r="179" spans="1:8" ht="26.25" customHeight="1">
      <c r="A179" s="577" t="s">
        <v>2196</v>
      </c>
      <c r="B179" s="577"/>
      <c r="C179" s="577"/>
      <c r="D179" s="577"/>
      <c r="E179" s="351">
        <f>E177-E178</f>
        <v>4394000</v>
      </c>
      <c r="F179" s="303"/>
      <c r="G179" s="255"/>
    </row>
    <row r="180" spans="1:8" ht="57.75" customHeight="1">
      <c r="A180" s="566" t="s">
        <v>9471</v>
      </c>
      <c r="B180" s="566"/>
      <c r="C180" s="566"/>
      <c r="D180" s="566"/>
      <c r="E180" s="566"/>
      <c r="F180" s="566"/>
      <c r="G180" s="566"/>
      <c r="H180" s="49"/>
    </row>
  </sheetData>
  <mergeCells count="4">
    <mergeCell ref="A180:G180"/>
    <mergeCell ref="A177:D177"/>
    <mergeCell ref="A178:D178"/>
    <mergeCell ref="A179:D179"/>
  </mergeCells>
  <phoneticPr fontId="2" type="noConversion"/>
  <printOptions horizontalCentered="1"/>
  <pageMargins left="0.70866141732283472" right="0.51181102362204722" top="0.55118110236220474" bottom="0.55118110236220474" header="0.31496062992125984" footer="0.31496062992125984"/>
  <pageSetup paperSize="9" scale="86" fitToHeight="9" orientation="portrait" r:id="rId1"/>
  <headerFooter>
    <oddFooter>&amp;C&amp;P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zoomScale="90" zoomScaleNormal="90" workbookViewId="0">
      <pane xSplit="3" ySplit="3" topLeftCell="D5" activePane="bottomRight" state="frozen"/>
      <selection activeCell="M4" sqref="M4"/>
      <selection pane="topRight" activeCell="M4" sqref="M4"/>
      <selection pane="bottomLeft" activeCell="M4" sqref="M4"/>
      <selection pane="bottomRight" activeCell="D4" sqref="D4:E9"/>
    </sheetView>
  </sheetViews>
  <sheetFormatPr defaultColWidth="8.875" defaultRowHeight="14.25"/>
  <cols>
    <col min="1" max="1" width="5.5" style="3" customWidth="1"/>
    <col min="2" max="2" width="11" style="3" bestFit="1" customWidth="1"/>
    <col min="3" max="3" width="11.75" style="3" customWidth="1"/>
    <col min="4" max="4" width="18.625" style="3" customWidth="1"/>
    <col min="5" max="5" width="17.25" style="3" customWidth="1"/>
    <col min="6" max="6" width="11.25" style="3" customWidth="1"/>
    <col min="7" max="7" width="11.25" style="5" customWidth="1"/>
    <col min="8" max="8" width="7.875" style="3" bestFit="1" customWidth="1"/>
    <col min="9" max="9" width="8.875" style="3"/>
    <col min="10" max="10" width="10.125" style="20" customWidth="1"/>
    <col min="11" max="11" width="53" style="11" customWidth="1"/>
    <col min="12" max="12" width="11.25" style="11" customWidth="1"/>
    <col min="13" max="13" width="11.25" style="5" customWidth="1"/>
    <col min="14" max="16384" width="8.875" style="3"/>
  </cols>
  <sheetData>
    <row r="1" spans="1:14" s="2" customFormat="1" ht="19.5">
      <c r="A1" s="1" t="s">
        <v>3984</v>
      </c>
      <c r="G1" s="4"/>
      <c r="J1" s="47"/>
      <c r="K1" s="41"/>
      <c r="L1" s="41"/>
      <c r="M1" s="4"/>
    </row>
    <row r="2" spans="1:14">
      <c r="A2" s="547" t="s">
        <v>0</v>
      </c>
      <c r="B2" s="547" t="s">
        <v>83</v>
      </c>
      <c r="C2" s="547" t="s">
        <v>8712</v>
      </c>
      <c r="D2" s="547" t="s">
        <v>21</v>
      </c>
      <c r="E2" s="547" t="s">
        <v>22</v>
      </c>
      <c r="F2" s="547" t="s">
        <v>2019</v>
      </c>
      <c r="G2" s="548" t="s">
        <v>8632</v>
      </c>
      <c r="H2" s="547" t="s">
        <v>40</v>
      </c>
      <c r="I2" s="547" t="s">
        <v>41</v>
      </c>
      <c r="J2" s="547" t="s">
        <v>2020</v>
      </c>
      <c r="K2" s="547"/>
      <c r="L2" s="547"/>
      <c r="M2" s="547" t="s">
        <v>8683</v>
      </c>
    </row>
    <row r="3" spans="1:14">
      <c r="A3" s="547"/>
      <c r="B3" s="547"/>
      <c r="C3" s="547"/>
      <c r="D3" s="547"/>
      <c r="E3" s="547"/>
      <c r="F3" s="547"/>
      <c r="G3" s="548"/>
      <c r="H3" s="547"/>
      <c r="I3" s="547"/>
      <c r="J3" s="244" t="s">
        <v>4007</v>
      </c>
      <c r="K3" s="547" t="s">
        <v>35</v>
      </c>
      <c r="L3" s="547"/>
      <c r="M3" s="547"/>
    </row>
    <row r="4" spans="1:14" s="19" customFormat="1" ht="128.25">
      <c r="A4" s="248">
        <v>1</v>
      </c>
      <c r="B4" s="248" t="s">
        <v>122</v>
      </c>
      <c r="C4" s="254">
        <v>188000</v>
      </c>
      <c r="D4" s="30"/>
      <c r="E4" s="255"/>
      <c r="F4" s="248" t="s">
        <v>193</v>
      </c>
      <c r="G4" s="246">
        <v>200000</v>
      </c>
      <c r="H4" s="253">
        <f>6000/100000</f>
        <v>0.06</v>
      </c>
      <c r="I4" s="252" t="s">
        <v>225</v>
      </c>
      <c r="J4" s="248" t="s">
        <v>197</v>
      </c>
      <c r="K4" s="239" t="s">
        <v>226</v>
      </c>
      <c r="L4" s="243" t="s">
        <v>224</v>
      </c>
      <c r="M4" s="246"/>
    </row>
    <row r="5" spans="1:14" s="19" customFormat="1" ht="114">
      <c r="A5" s="248">
        <v>2</v>
      </c>
      <c r="B5" s="248" t="s">
        <v>192</v>
      </c>
      <c r="C5" s="254">
        <v>89000</v>
      </c>
      <c r="D5" s="30"/>
      <c r="E5" s="255"/>
      <c r="F5" s="248" t="s">
        <v>194</v>
      </c>
      <c r="G5" s="246">
        <v>100000</v>
      </c>
      <c r="H5" s="253">
        <f>5500/50000/62*30</f>
        <v>5.3225806451612907E-2</v>
      </c>
      <c r="I5" s="252" t="s">
        <v>230</v>
      </c>
      <c r="J5" s="248" t="s">
        <v>198</v>
      </c>
      <c r="K5" s="239" t="s">
        <v>228</v>
      </c>
      <c r="L5" s="243" t="s">
        <v>227</v>
      </c>
      <c r="M5" s="246"/>
    </row>
    <row r="6" spans="1:14" s="19" customFormat="1" ht="114">
      <c r="A6" s="248">
        <v>3</v>
      </c>
      <c r="B6" s="248" t="s">
        <v>126</v>
      </c>
      <c r="C6" s="254">
        <v>1000000</v>
      </c>
      <c r="D6" s="30"/>
      <c r="E6" s="370"/>
      <c r="F6" s="248" t="s">
        <v>195</v>
      </c>
      <c r="G6" s="372">
        <v>1000000</v>
      </c>
      <c r="H6" s="248" t="s">
        <v>2222</v>
      </c>
      <c r="I6" s="248"/>
      <c r="J6" s="248" t="s">
        <v>199</v>
      </c>
      <c r="K6" s="243" t="s">
        <v>231</v>
      </c>
      <c r="L6" s="243" t="s">
        <v>229</v>
      </c>
      <c r="M6" s="372"/>
    </row>
    <row r="7" spans="1:14" s="19" customFormat="1" ht="111.75" customHeight="1">
      <c r="A7" s="248">
        <v>4</v>
      </c>
      <c r="B7" s="248" t="s">
        <v>58</v>
      </c>
      <c r="C7" s="254">
        <v>94000</v>
      </c>
      <c r="D7" s="30"/>
      <c r="E7" s="30"/>
      <c r="F7" s="248" t="s">
        <v>202</v>
      </c>
      <c r="G7" s="246">
        <v>100000</v>
      </c>
      <c r="H7" s="253">
        <f>3000/50000/36*30</f>
        <v>4.9999999999999996E-2</v>
      </c>
      <c r="I7" s="252" t="s">
        <v>232</v>
      </c>
      <c r="J7" s="248"/>
      <c r="K7" s="243" t="s">
        <v>8925</v>
      </c>
      <c r="L7" s="243" t="s">
        <v>233</v>
      </c>
      <c r="M7" s="246"/>
    </row>
    <row r="8" spans="1:14" s="19" customFormat="1" ht="42.75">
      <c r="A8" s="248">
        <v>5</v>
      </c>
      <c r="B8" s="248" t="s">
        <v>177</v>
      </c>
      <c r="C8" s="254">
        <v>500000</v>
      </c>
      <c r="D8" s="30"/>
      <c r="E8" s="255"/>
      <c r="F8" s="248" t="s">
        <v>196</v>
      </c>
      <c r="G8" s="372">
        <v>500000</v>
      </c>
      <c r="H8" s="248" t="s">
        <v>2222</v>
      </c>
      <c r="I8" s="248"/>
      <c r="J8" s="248" t="s">
        <v>200</v>
      </c>
      <c r="K8" s="243"/>
      <c r="L8" s="243"/>
      <c r="M8" s="372"/>
    </row>
    <row r="9" spans="1:14" s="19" customFormat="1">
      <c r="A9" s="248">
        <v>6</v>
      </c>
      <c r="B9" s="248" t="s">
        <v>131</v>
      </c>
      <c r="C9" s="254">
        <v>54000</v>
      </c>
      <c r="D9" s="30"/>
      <c r="E9" s="30"/>
      <c r="F9" s="248" t="s">
        <v>204</v>
      </c>
      <c r="G9" s="246"/>
      <c r="H9" s="248" t="s">
        <v>2222</v>
      </c>
      <c r="I9" s="248"/>
      <c r="J9" s="248"/>
      <c r="K9" s="243"/>
      <c r="L9" s="243"/>
      <c r="M9" s="372"/>
    </row>
    <row r="10" spans="1:14" ht="27" customHeight="1">
      <c r="A10" s="554" t="s">
        <v>1938</v>
      </c>
      <c r="B10" s="554"/>
      <c r="C10" s="309">
        <f>SUM(C4:C9)</f>
        <v>1925000</v>
      </c>
      <c r="D10" s="308"/>
      <c r="E10" s="308"/>
      <c r="F10" s="308"/>
      <c r="G10" s="308"/>
      <c r="H10" s="308"/>
      <c r="I10" s="308"/>
      <c r="J10" s="320"/>
      <c r="K10" s="308"/>
      <c r="L10" s="308"/>
      <c r="M10" s="321"/>
      <c r="N10" s="112"/>
    </row>
    <row r="11" spans="1:14" ht="88.5" customHeight="1">
      <c r="A11" s="555" t="s">
        <v>9470</v>
      </c>
      <c r="B11" s="610"/>
      <c r="C11" s="610"/>
      <c r="D11" s="610"/>
      <c r="E11" s="610"/>
      <c r="F11" s="610"/>
      <c r="G11" s="610"/>
      <c r="H11" s="610"/>
      <c r="I11" s="610"/>
      <c r="J11" s="610"/>
      <c r="K11" s="610"/>
      <c r="L11" s="610"/>
      <c r="M11" s="610"/>
    </row>
  </sheetData>
  <mergeCells count="14">
    <mergeCell ref="A11:M11"/>
    <mergeCell ref="A10:B10"/>
    <mergeCell ref="A2:A3"/>
    <mergeCell ref="B2:B3"/>
    <mergeCell ref="C2:C3"/>
    <mergeCell ref="D2:D3"/>
    <mergeCell ref="E2:E3"/>
    <mergeCell ref="M2:M3"/>
    <mergeCell ref="G2:G3"/>
    <mergeCell ref="H2:H3"/>
    <mergeCell ref="I2:I3"/>
    <mergeCell ref="J2:L2"/>
    <mergeCell ref="K3:L3"/>
    <mergeCell ref="F2:F3"/>
  </mergeCells>
  <phoneticPr fontId="2" type="noConversion"/>
  <printOptions horizontalCentered="1"/>
  <pageMargins left="0.48" right="0.45" top="0.7" bottom="0.55118110236220474" header="0.31496062992125984" footer="0.31496062992125984"/>
  <pageSetup paperSize="9" scale="68"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2"/>
  <sheetViews>
    <sheetView zoomScale="90" zoomScaleNormal="90" workbookViewId="0">
      <selection activeCell="C3" sqref="C3:D48"/>
    </sheetView>
  </sheetViews>
  <sheetFormatPr defaultColWidth="8.875" defaultRowHeight="14.25"/>
  <cols>
    <col min="1" max="1" width="5.75" style="20" customWidth="1"/>
    <col min="2" max="2" width="11.5" style="3" customWidth="1"/>
    <col min="3" max="4" width="17.125" style="3" customWidth="1"/>
    <col min="5" max="5" width="8.875" style="3"/>
    <col min="6" max="6" width="14.75" style="3" customWidth="1"/>
    <col min="7" max="7" width="25.625" style="3" customWidth="1"/>
    <col min="8" max="16384" width="8.875" style="3"/>
  </cols>
  <sheetData>
    <row r="1" spans="1:7" s="2" customFormat="1" ht="19.5">
      <c r="A1" s="17" t="s">
        <v>3985</v>
      </c>
    </row>
    <row r="2" spans="1:7">
      <c r="A2" s="244" t="s">
        <v>0</v>
      </c>
      <c r="B2" s="244" t="s">
        <v>1</v>
      </c>
      <c r="C2" s="244" t="s">
        <v>21</v>
      </c>
      <c r="D2" s="244" t="s">
        <v>22</v>
      </c>
      <c r="E2" s="244" t="s">
        <v>84</v>
      </c>
      <c r="F2" s="244" t="s">
        <v>2</v>
      </c>
      <c r="G2" s="244" t="s">
        <v>1978</v>
      </c>
    </row>
    <row r="3" spans="1:7">
      <c r="A3" s="248">
        <v>1</v>
      </c>
      <c r="B3" s="248" t="s">
        <v>52</v>
      </c>
      <c r="C3" s="255"/>
      <c r="D3" s="30"/>
      <c r="E3" s="254">
        <v>60000</v>
      </c>
      <c r="F3" s="248" t="s">
        <v>212</v>
      </c>
      <c r="G3" s="243"/>
    </row>
    <row r="4" spans="1:7">
      <c r="A4" s="248">
        <v>2</v>
      </c>
      <c r="B4" s="248" t="s">
        <v>205</v>
      </c>
      <c r="C4" s="255"/>
      <c r="D4" s="30"/>
      <c r="E4" s="254">
        <v>12000</v>
      </c>
      <c r="F4" s="248" t="s">
        <v>213</v>
      </c>
      <c r="G4" s="243"/>
    </row>
    <row r="5" spans="1:7">
      <c r="A5" s="248">
        <v>3</v>
      </c>
      <c r="B5" s="248" t="s">
        <v>59</v>
      </c>
      <c r="C5" s="255"/>
      <c r="D5" s="30"/>
      <c r="E5" s="254">
        <v>12000</v>
      </c>
      <c r="F5" s="248" t="s">
        <v>201</v>
      </c>
      <c r="G5" s="243"/>
    </row>
    <row r="6" spans="1:7">
      <c r="A6" s="248">
        <v>4</v>
      </c>
      <c r="B6" s="248" t="s">
        <v>14</v>
      </c>
      <c r="C6" s="255"/>
      <c r="D6" s="30"/>
      <c r="E6" s="254">
        <v>6000</v>
      </c>
      <c r="F6" s="248" t="s">
        <v>201</v>
      </c>
      <c r="G6" s="243"/>
    </row>
    <row r="7" spans="1:7">
      <c r="A7" s="248">
        <v>5</v>
      </c>
      <c r="B7" s="248" t="s">
        <v>206</v>
      </c>
      <c r="C7" s="255"/>
      <c r="D7" s="30"/>
      <c r="E7" s="254">
        <v>180000</v>
      </c>
      <c r="F7" s="248" t="s">
        <v>203</v>
      </c>
      <c r="G7" s="248" t="s">
        <v>2200</v>
      </c>
    </row>
    <row r="8" spans="1:7">
      <c r="A8" s="248">
        <v>6</v>
      </c>
      <c r="B8" s="248" t="s">
        <v>131</v>
      </c>
      <c r="C8" s="255"/>
      <c r="D8" s="30"/>
      <c r="E8" s="254">
        <v>60000</v>
      </c>
      <c r="F8" s="248" t="s">
        <v>203</v>
      </c>
      <c r="G8" s="243"/>
    </row>
    <row r="9" spans="1:7">
      <c r="A9" s="248">
        <v>7</v>
      </c>
      <c r="B9" s="248" t="s">
        <v>95</v>
      </c>
      <c r="C9" s="255"/>
      <c r="D9" s="30"/>
      <c r="E9" s="254">
        <v>12000</v>
      </c>
      <c r="F9" s="248" t="s">
        <v>214</v>
      </c>
      <c r="G9" s="243"/>
    </row>
    <row r="10" spans="1:7">
      <c r="A10" s="248">
        <v>8</v>
      </c>
      <c r="B10" s="248" t="s">
        <v>133</v>
      </c>
      <c r="C10" s="255"/>
      <c r="D10" s="30"/>
      <c r="E10" s="254">
        <v>6000</v>
      </c>
      <c r="F10" s="248" t="s">
        <v>214</v>
      </c>
      <c r="G10" s="243"/>
    </row>
    <row r="11" spans="1:7">
      <c r="A11" s="248">
        <v>9</v>
      </c>
      <c r="B11" s="248" t="s">
        <v>182</v>
      </c>
      <c r="C11" s="255"/>
      <c r="D11" s="30"/>
      <c r="E11" s="254">
        <v>60000</v>
      </c>
      <c r="F11" s="248" t="s">
        <v>215</v>
      </c>
      <c r="G11" s="243"/>
    </row>
    <row r="12" spans="1:7">
      <c r="A12" s="248">
        <v>10</v>
      </c>
      <c r="B12" s="248" t="s">
        <v>134</v>
      </c>
      <c r="C12" s="255"/>
      <c r="D12" s="30"/>
      <c r="E12" s="254">
        <v>60000</v>
      </c>
      <c r="F12" s="248" t="s">
        <v>215</v>
      </c>
      <c r="G12" s="243"/>
    </row>
    <row r="13" spans="1:7">
      <c r="A13" s="248">
        <v>11</v>
      </c>
      <c r="B13" s="248" t="s">
        <v>137</v>
      </c>
      <c r="C13" s="255"/>
      <c r="D13" s="30"/>
      <c r="E13" s="254">
        <v>12000</v>
      </c>
      <c r="F13" s="248" t="s">
        <v>215</v>
      </c>
      <c r="G13" s="243"/>
    </row>
    <row r="14" spans="1:7">
      <c r="A14" s="248">
        <v>12</v>
      </c>
      <c r="B14" s="248" t="s">
        <v>207</v>
      </c>
      <c r="C14" s="255"/>
      <c r="D14" s="30"/>
      <c r="E14" s="254">
        <v>6000</v>
      </c>
      <c r="F14" s="248" t="s">
        <v>215</v>
      </c>
      <c r="G14" s="243"/>
    </row>
    <row r="15" spans="1:7">
      <c r="A15" s="248">
        <v>13</v>
      </c>
      <c r="B15" s="248" t="s">
        <v>72</v>
      </c>
      <c r="C15" s="255"/>
      <c r="D15" s="30"/>
      <c r="E15" s="254">
        <v>60000</v>
      </c>
      <c r="F15" s="248" t="s">
        <v>216</v>
      </c>
      <c r="G15" s="243"/>
    </row>
    <row r="16" spans="1:7">
      <c r="A16" s="248">
        <v>14</v>
      </c>
      <c r="B16" s="248" t="s">
        <v>73</v>
      </c>
      <c r="C16" s="255"/>
      <c r="D16" s="30"/>
      <c r="E16" s="254">
        <v>4000</v>
      </c>
      <c r="F16" s="248" t="s">
        <v>216</v>
      </c>
      <c r="G16" s="243"/>
    </row>
    <row r="17" spans="1:7">
      <c r="A17" s="248">
        <v>15</v>
      </c>
      <c r="B17" s="248" t="s">
        <v>139</v>
      </c>
      <c r="C17" s="255"/>
      <c r="D17" s="30"/>
      <c r="E17" s="254">
        <v>60000</v>
      </c>
      <c r="F17" s="248" t="s">
        <v>216</v>
      </c>
      <c r="G17" s="243"/>
    </row>
    <row r="18" spans="1:7">
      <c r="A18" s="248">
        <v>16</v>
      </c>
      <c r="B18" s="248" t="s">
        <v>74</v>
      </c>
      <c r="C18" s="255"/>
      <c r="D18" s="30"/>
      <c r="E18" s="254">
        <v>2000</v>
      </c>
      <c r="F18" s="248" t="s">
        <v>217</v>
      </c>
      <c r="G18" s="243"/>
    </row>
    <row r="19" spans="1:7">
      <c r="A19" s="248">
        <v>17</v>
      </c>
      <c r="B19" s="248" t="s">
        <v>208</v>
      </c>
      <c r="C19" s="255"/>
      <c r="D19" s="30"/>
      <c r="E19" s="254">
        <v>60000</v>
      </c>
      <c r="F19" s="248" t="s">
        <v>217</v>
      </c>
      <c r="G19" s="243"/>
    </row>
    <row r="20" spans="1:7">
      <c r="A20" s="248">
        <v>18</v>
      </c>
      <c r="B20" s="248" t="s">
        <v>141</v>
      </c>
      <c r="C20" s="255"/>
      <c r="D20" s="30"/>
      <c r="E20" s="254">
        <v>4000</v>
      </c>
      <c r="F20" s="248" t="s">
        <v>217</v>
      </c>
      <c r="G20" s="243"/>
    </row>
    <row r="21" spans="1:7">
      <c r="A21" s="248">
        <v>19</v>
      </c>
      <c r="B21" s="248" t="s">
        <v>209</v>
      </c>
      <c r="C21" s="255"/>
      <c r="D21" s="30"/>
      <c r="E21" s="254">
        <v>2000</v>
      </c>
      <c r="F21" s="248" t="s">
        <v>217</v>
      </c>
      <c r="G21" s="243"/>
    </row>
    <row r="22" spans="1:7">
      <c r="A22" s="248">
        <v>20</v>
      </c>
      <c r="B22" s="248" t="s">
        <v>210</v>
      </c>
      <c r="C22" s="255"/>
      <c r="D22" s="30"/>
      <c r="E22" s="254">
        <v>18000</v>
      </c>
      <c r="F22" s="248" t="s">
        <v>218</v>
      </c>
      <c r="G22" s="243"/>
    </row>
    <row r="23" spans="1:7">
      <c r="A23" s="248">
        <v>21</v>
      </c>
      <c r="B23" s="248" t="s">
        <v>82</v>
      </c>
      <c r="C23" s="255"/>
      <c r="D23" s="30"/>
      <c r="E23" s="254">
        <v>20000</v>
      </c>
      <c r="F23" s="248" t="s">
        <v>218</v>
      </c>
      <c r="G23" s="243"/>
    </row>
    <row r="24" spans="1:7">
      <c r="A24" s="248">
        <v>22</v>
      </c>
      <c r="B24" s="248" t="s">
        <v>147</v>
      </c>
      <c r="C24" s="255"/>
      <c r="D24" s="30"/>
      <c r="E24" s="254">
        <v>2000</v>
      </c>
      <c r="F24" s="248" t="s">
        <v>219</v>
      </c>
      <c r="G24" s="243"/>
    </row>
    <row r="25" spans="1:7">
      <c r="A25" s="248">
        <v>23</v>
      </c>
      <c r="B25" s="248" t="s">
        <v>149</v>
      </c>
      <c r="C25" s="255"/>
      <c r="D25" s="30"/>
      <c r="E25" s="254">
        <v>2000</v>
      </c>
      <c r="F25" s="248" t="s">
        <v>220</v>
      </c>
      <c r="G25" s="243"/>
    </row>
    <row r="26" spans="1:7">
      <c r="A26" s="248">
        <v>24</v>
      </c>
      <c r="B26" s="248" t="s">
        <v>211</v>
      </c>
      <c r="C26" s="255"/>
      <c r="D26" s="30"/>
      <c r="E26" s="254">
        <v>2000</v>
      </c>
      <c r="F26" s="248" t="s">
        <v>221</v>
      </c>
      <c r="G26" s="243"/>
    </row>
    <row r="27" spans="1:7" ht="28.5">
      <c r="A27" s="248">
        <v>25</v>
      </c>
      <c r="B27" s="248" t="s">
        <v>1622</v>
      </c>
      <c r="C27" s="255"/>
      <c r="D27" s="30"/>
      <c r="E27" s="254">
        <v>2000</v>
      </c>
      <c r="F27" s="248" t="s">
        <v>1653</v>
      </c>
      <c r="G27" s="243" t="s">
        <v>3687</v>
      </c>
    </row>
    <row r="28" spans="1:7" ht="28.5">
      <c r="A28" s="248">
        <v>26</v>
      </c>
      <c r="B28" s="248" t="s">
        <v>1651</v>
      </c>
      <c r="C28" s="255"/>
      <c r="D28" s="30"/>
      <c r="E28" s="254">
        <v>2000</v>
      </c>
      <c r="F28" s="248" t="s">
        <v>1653</v>
      </c>
      <c r="G28" s="243" t="s">
        <v>3687</v>
      </c>
    </row>
    <row r="29" spans="1:7" ht="28.5">
      <c r="A29" s="248">
        <v>27</v>
      </c>
      <c r="B29" s="248" t="s">
        <v>1624</v>
      </c>
      <c r="C29" s="255"/>
      <c r="D29" s="30"/>
      <c r="E29" s="254">
        <v>1000</v>
      </c>
      <c r="F29" s="248" t="s">
        <v>1653</v>
      </c>
      <c r="G29" s="243" t="s">
        <v>3687</v>
      </c>
    </row>
    <row r="30" spans="1:7" ht="28.5">
      <c r="A30" s="248">
        <v>28</v>
      </c>
      <c r="B30" s="248" t="s">
        <v>1625</v>
      </c>
      <c r="C30" s="255"/>
      <c r="D30" s="30"/>
      <c r="E30" s="254">
        <v>2000</v>
      </c>
      <c r="F30" s="248" t="s">
        <v>1653</v>
      </c>
      <c r="G30" s="243" t="s">
        <v>3687</v>
      </c>
    </row>
    <row r="31" spans="1:7" ht="28.5">
      <c r="A31" s="248">
        <v>29</v>
      </c>
      <c r="B31" s="248" t="s">
        <v>1652</v>
      </c>
      <c r="C31" s="255"/>
      <c r="D31" s="30"/>
      <c r="E31" s="254">
        <v>1000</v>
      </c>
      <c r="F31" s="248" t="s">
        <v>1653</v>
      </c>
      <c r="G31" s="243" t="s">
        <v>3687</v>
      </c>
    </row>
    <row r="32" spans="1:7" ht="28.5">
      <c r="A32" s="248">
        <v>30</v>
      </c>
      <c r="B32" s="248" t="s">
        <v>1627</v>
      </c>
      <c r="C32" s="255"/>
      <c r="D32" s="30"/>
      <c r="E32" s="254">
        <v>2000</v>
      </c>
      <c r="F32" s="248" t="s">
        <v>1653</v>
      </c>
      <c r="G32" s="243" t="s">
        <v>3732</v>
      </c>
    </row>
    <row r="33" spans="1:7" ht="28.5">
      <c r="A33" s="248">
        <v>31</v>
      </c>
      <c r="B33" s="248" t="s">
        <v>1628</v>
      </c>
      <c r="C33" s="255"/>
      <c r="D33" s="30"/>
      <c r="E33" s="254">
        <v>1000</v>
      </c>
      <c r="F33" s="248" t="s">
        <v>1653</v>
      </c>
      <c r="G33" s="243" t="s">
        <v>3687</v>
      </c>
    </row>
    <row r="34" spans="1:7" ht="42.75">
      <c r="A34" s="248">
        <v>32</v>
      </c>
      <c r="B34" s="248" t="s">
        <v>1643</v>
      </c>
      <c r="C34" s="255"/>
      <c r="D34" s="30"/>
      <c r="E34" s="254">
        <v>2000</v>
      </c>
      <c r="F34" s="248" t="s">
        <v>1660</v>
      </c>
      <c r="G34" s="243" t="s">
        <v>3692</v>
      </c>
    </row>
    <row r="35" spans="1:7" ht="28.5">
      <c r="A35" s="248">
        <v>33</v>
      </c>
      <c r="B35" s="248" t="s">
        <v>1654</v>
      </c>
      <c r="C35" s="255"/>
      <c r="D35" s="30"/>
      <c r="E35" s="254">
        <v>1000</v>
      </c>
      <c r="F35" s="248" t="s">
        <v>1659</v>
      </c>
      <c r="G35" s="243" t="s">
        <v>3687</v>
      </c>
    </row>
    <row r="36" spans="1:7" ht="28.5">
      <c r="A36" s="248">
        <v>34</v>
      </c>
      <c r="B36" s="248" t="s">
        <v>1645</v>
      </c>
      <c r="C36" s="255"/>
      <c r="D36" s="30"/>
      <c r="E36" s="254">
        <v>2000</v>
      </c>
      <c r="F36" s="248" t="s">
        <v>1659</v>
      </c>
      <c r="G36" s="243" t="s">
        <v>3687</v>
      </c>
    </row>
    <row r="37" spans="1:7" ht="28.5">
      <c r="A37" s="248">
        <v>35</v>
      </c>
      <c r="B37" s="248" t="s">
        <v>1655</v>
      </c>
      <c r="C37" s="255"/>
      <c r="D37" s="30"/>
      <c r="E37" s="254">
        <v>2000</v>
      </c>
      <c r="F37" s="248" t="s">
        <v>1659</v>
      </c>
      <c r="G37" s="243" t="s">
        <v>3687</v>
      </c>
    </row>
    <row r="38" spans="1:7" ht="28.5">
      <c r="A38" s="248">
        <v>36</v>
      </c>
      <c r="B38" s="248" t="s">
        <v>1633</v>
      </c>
      <c r="C38" s="255"/>
      <c r="D38" s="30"/>
      <c r="E38" s="254">
        <v>2000</v>
      </c>
      <c r="F38" s="248" t="s">
        <v>1659</v>
      </c>
      <c r="G38" s="243" t="s">
        <v>3687</v>
      </c>
    </row>
    <row r="39" spans="1:7" ht="28.5">
      <c r="A39" s="248">
        <v>37</v>
      </c>
      <c r="B39" s="248" t="s">
        <v>1656</v>
      </c>
      <c r="C39" s="255"/>
      <c r="D39" s="30"/>
      <c r="E39" s="254">
        <v>2000</v>
      </c>
      <c r="F39" s="248" t="s">
        <v>1659</v>
      </c>
      <c r="G39" s="243" t="s">
        <v>3687</v>
      </c>
    </row>
    <row r="40" spans="1:7" ht="28.5">
      <c r="A40" s="248">
        <v>38</v>
      </c>
      <c r="B40" s="248" t="s">
        <v>1657</v>
      </c>
      <c r="C40" s="255"/>
      <c r="D40" s="30"/>
      <c r="E40" s="254">
        <v>1000</v>
      </c>
      <c r="F40" s="248" t="s">
        <v>1659</v>
      </c>
      <c r="G40" s="243" t="s">
        <v>3687</v>
      </c>
    </row>
    <row r="41" spans="1:7" ht="28.5">
      <c r="A41" s="248">
        <v>39</v>
      </c>
      <c r="B41" s="248" t="s">
        <v>1658</v>
      </c>
      <c r="C41" s="255"/>
      <c r="D41" s="30"/>
      <c r="E41" s="254">
        <v>2000</v>
      </c>
      <c r="F41" s="248" t="s">
        <v>1659</v>
      </c>
      <c r="G41" s="243" t="s">
        <v>3689</v>
      </c>
    </row>
    <row r="42" spans="1:7" ht="28.5">
      <c r="A42" s="248">
        <v>40</v>
      </c>
      <c r="B42" s="248" t="s">
        <v>1636</v>
      </c>
      <c r="C42" s="255"/>
      <c r="D42" s="30"/>
      <c r="E42" s="254">
        <v>2000</v>
      </c>
      <c r="F42" s="248" t="s">
        <v>1659</v>
      </c>
      <c r="G42" s="243" t="s">
        <v>3687</v>
      </c>
    </row>
    <row r="43" spans="1:7" ht="28.5">
      <c r="A43" s="248">
        <v>41</v>
      </c>
      <c r="B43" s="248" t="s">
        <v>1637</v>
      </c>
      <c r="C43" s="255"/>
      <c r="D43" s="30"/>
      <c r="E43" s="254">
        <v>2000</v>
      </c>
      <c r="F43" s="248" t="s">
        <v>1659</v>
      </c>
      <c r="G43" s="243" t="s">
        <v>3687</v>
      </c>
    </row>
    <row r="44" spans="1:7" ht="28.5">
      <c r="A44" s="248">
        <v>42</v>
      </c>
      <c r="B44" s="248" t="s">
        <v>1638</v>
      </c>
      <c r="C44" s="255"/>
      <c r="D44" s="30"/>
      <c r="E44" s="254">
        <v>6000</v>
      </c>
      <c r="F44" s="248" t="s">
        <v>1659</v>
      </c>
      <c r="G44" s="243" t="s">
        <v>3687</v>
      </c>
    </row>
    <row r="45" spans="1:7">
      <c r="A45" s="248">
        <v>43</v>
      </c>
      <c r="B45" s="248" t="s">
        <v>2988</v>
      </c>
      <c r="C45" s="255"/>
      <c r="D45" s="30"/>
      <c r="E45" s="254">
        <v>4875</v>
      </c>
      <c r="F45" s="248" t="s">
        <v>8688</v>
      </c>
      <c r="G45" s="553" t="s">
        <v>8471</v>
      </c>
    </row>
    <row r="46" spans="1:7">
      <c r="A46" s="248">
        <v>44</v>
      </c>
      <c r="B46" s="248" t="s">
        <v>3274</v>
      </c>
      <c r="C46" s="255"/>
      <c r="D46" s="30"/>
      <c r="E46" s="254">
        <v>4875</v>
      </c>
      <c r="F46" s="248" t="s">
        <v>8700</v>
      </c>
      <c r="G46" s="553"/>
    </row>
    <row r="47" spans="1:7">
      <c r="A47" s="248">
        <v>45</v>
      </c>
      <c r="B47" s="248" t="s">
        <v>3573</v>
      </c>
      <c r="C47" s="255"/>
      <c r="D47" s="30"/>
      <c r="E47" s="254">
        <v>4875</v>
      </c>
      <c r="F47" s="248" t="s">
        <v>8690</v>
      </c>
      <c r="G47" s="553"/>
    </row>
    <row r="48" spans="1:7">
      <c r="A48" s="248">
        <v>46</v>
      </c>
      <c r="B48" s="248" t="s">
        <v>3892</v>
      </c>
      <c r="C48" s="255"/>
      <c r="D48" s="30"/>
      <c r="E48" s="254">
        <v>4875</v>
      </c>
      <c r="F48" s="248" t="s">
        <v>8608</v>
      </c>
      <c r="G48" s="553"/>
    </row>
    <row r="49" spans="1:7" ht="27" customHeight="1">
      <c r="A49" s="582" t="s">
        <v>1938</v>
      </c>
      <c r="B49" s="582"/>
      <c r="C49" s="582"/>
      <c r="D49" s="582"/>
      <c r="E49" s="309">
        <f>SUM(E3:E48)</f>
        <v>776500</v>
      </c>
      <c r="F49" s="308"/>
      <c r="G49" s="308"/>
    </row>
    <row r="50" spans="1:7" ht="37.5" customHeight="1">
      <c r="A50" s="577" t="s">
        <v>2195</v>
      </c>
      <c r="B50" s="577"/>
      <c r="C50" s="577"/>
      <c r="D50" s="577"/>
      <c r="E50" s="351">
        <f>E7</f>
        <v>180000</v>
      </c>
      <c r="F50" s="303"/>
      <c r="G50" s="566" t="s">
        <v>3693</v>
      </c>
    </row>
    <row r="51" spans="1:7" ht="37.5" customHeight="1">
      <c r="A51" s="577" t="s">
        <v>2196</v>
      </c>
      <c r="B51" s="577"/>
      <c r="C51" s="577"/>
      <c r="D51" s="577"/>
      <c r="E51" s="351">
        <f>E49-E50</f>
        <v>596500</v>
      </c>
      <c r="F51" s="303"/>
      <c r="G51" s="566"/>
    </row>
    <row r="52" spans="1:7" ht="67.5" customHeight="1">
      <c r="A52" s="566" t="s">
        <v>9469</v>
      </c>
      <c r="B52" s="566"/>
      <c r="C52" s="566"/>
      <c r="D52" s="566"/>
      <c r="E52" s="566"/>
      <c r="F52" s="566"/>
      <c r="G52" s="566"/>
    </row>
  </sheetData>
  <mergeCells count="6">
    <mergeCell ref="G45:G48"/>
    <mergeCell ref="A52:G52"/>
    <mergeCell ref="A49:D49"/>
    <mergeCell ref="A50:D50"/>
    <mergeCell ref="A51:D51"/>
    <mergeCell ref="G50:G51"/>
  </mergeCells>
  <phoneticPr fontId="2" type="noConversion"/>
  <printOptions horizontalCentered="1"/>
  <pageMargins left="0.70866141732283472" right="0.51181102362204722" top="0.55118110236220474" bottom="0.55118110236220474" header="0.31496062992125984" footer="0.31496062992125984"/>
  <pageSetup paperSize="9" scale="89" fitToHeight="6" orientation="portrait" r:id="rId1"/>
  <headerFooter>
    <oddFooter>&amp;C&amp;P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
  <sheetViews>
    <sheetView zoomScale="90" zoomScaleNormal="90" workbookViewId="0">
      <selection activeCell="D4" sqref="D4:E12"/>
    </sheetView>
  </sheetViews>
  <sheetFormatPr defaultColWidth="8.875" defaultRowHeight="14.25"/>
  <cols>
    <col min="1" max="1" width="3.75" style="3" customWidth="1"/>
    <col min="2" max="2" width="8.875" style="3"/>
    <col min="3" max="3" width="10.625" style="3" bestFit="1" customWidth="1"/>
    <col min="4" max="4" width="17.625" style="3" customWidth="1"/>
    <col min="5" max="5" width="18.625" style="3" customWidth="1"/>
    <col min="6" max="6" width="9.375" style="3" bestFit="1" customWidth="1"/>
    <col min="7" max="7" width="11.25" style="3" bestFit="1" customWidth="1"/>
    <col min="8" max="8" width="12.5" style="3" customWidth="1"/>
    <col min="9" max="9" width="18.75" style="3" customWidth="1"/>
    <col min="10" max="10" width="13" style="3" customWidth="1"/>
    <col min="11" max="11" width="38.75" style="11" customWidth="1"/>
    <col min="12" max="12" width="13" style="3" customWidth="1"/>
    <col min="13" max="13" width="20.375" style="11" customWidth="1"/>
    <col min="14" max="14" width="14.375" style="3" customWidth="1"/>
    <col min="15" max="16384" width="8.875" style="3"/>
  </cols>
  <sheetData>
    <row r="1" spans="1:14" s="295" customFormat="1" ht="19.5">
      <c r="A1" s="293" t="s">
        <v>3990</v>
      </c>
      <c r="K1" s="242"/>
      <c r="M1" s="242"/>
    </row>
    <row r="2" spans="1:14">
      <c r="A2" s="547" t="s">
        <v>0</v>
      </c>
      <c r="B2" s="547" t="s">
        <v>83</v>
      </c>
      <c r="C2" s="547" t="s">
        <v>8681</v>
      </c>
      <c r="D2" s="547" t="s">
        <v>21</v>
      </c>
      <c r="E2" s="547" t="s">
        <v>22</v>
      </c>
      <c r="F2" s="547" t="s">
        <v>2019</v>
      </c>
      <c r="G2" s="548" t="s">
        <v>8713</v>
      </c>
      <c r="H2" s="547" t="s">
        <v>3655</v>
      </c>
      <c r="I2" s="547" t="s">
        <v>41</v>
      </c>
      <c r="J2" s="547" t="s">
        <v>2020</v>
      </c>
      <c r="K2" s="547"/>
      <c r="L2" s="547"/>
      <c r="M2" s="547"/>
      <c r="N2" s="547" t="s">
        <v>2026</v>
      </c>
    </row>
    <row r="3" spans="1:14">
      <c r="A3" s="547"/>
      <c r="B3" s="547"/>
      <c r="C3" s="547"/>
      <c r="D3" s="547"/>
      <c r="E3" s="547"/>
      <c r="F3" s="547"/>
      <c r="G3" s="548"/>
      <c r="H3" s="547"/>
      <c r="I3" s="547"/>
      <c r="J3" s="244" t="s">
        <v>4008</v>
      </c>
      <c r="K3" s="547" t="s">
        <v>35</v>
      </c>
      <c r="L3" s="547"/>
      <c r="M3" s="244" t="s">
        <v>2194</v>
      </c>
      <c r="N3" s="547"/>
    </row>
    <row r="4" spans="1:14" s="19" customFormat="1" ht="175.5" customHeight="1">
      <c r="A4" s="248">
        <v>1</v>
      </c>
      <c r="B4" s="248" t="s">
        <v>18</v>
      </c>
      <c r="C4" s="254">
        <v>940000</v>
      </c>
      <c r="D4" s="255"/>
      <c r="E4" s="255"/>
      <c r="F4" s="248" t="s">
        <v>1138</v>
      </c>
      <c r="G4" s="246">
        <v>1000000</v>
      </c>
      <c r="H4" s="262" t="s">
        <v>3651</v>
      </c>
      <c r="I4" s="261" t="s">
        <v>8918</v>
      </c>
      <c r="J4" s="248" t="s">
        <v>3999</v>
      </c>
      <c r="K4" s="243"/>
      <c r="L4" s="248"/>
      <c r="M4" s="243" t="s">
        <v>4002</v>
      </c>
      <c r="N4" s="243" t="s">
        <v>3649</v>
      </c>
    </row>
    <row r="5" spans="1:14" s="19" customFormat="1" ht="156.75">
      <c r="A5" s="248">
        <v>2</v>
      </c>
      <c r="B5" s="248" t="s">
        <v>488</v>
      </c>
      <c r="C5" s="254">
        <v>966000</v>
      </c>
      <c r="D5" s="255"/>
      <c r="E5" s="30"/>
      <c r="F5" s="248" t="s">
        <v>1896</v>
      </c>
      <c r="G5" s="246">
        <v>1000000</v>
      </c>
      <c r="H5" s="262" t="s">
        <v>3652</v>
      </c>
      <c r="I5" s="261" t="s">
        <v>8919</v>
      </c>
      <c r="J5" s="248" t="s">
        <v>4000</v>
      </c>
      <c r="K5" s="243"/>
      <c r="L5" s="248"/>
      <c r="M5" s="243" t="s">
        <v>4001</v>
      </c>
      <c r="N5" s="255"/>
    </row>
    <row r="6" spans="1:14" s="19" customFormat="1" ht="156.75">
      <c r="A6" s="248">
        <v>3</v>
      </c>
      <c r="B6" s="248" t="s">
        <v>127</v>
      </c>
      <c r="C6" s="254">
        <v>865000</v>
      </c>
      <c r="D6" s="255"/>
      <c r="E6" s="30"/>
      <c r="F6" s="248" t="s">
        <v>1896</v>
      </c>
      <c r="G6" s="246">
        <v>900000</v>
      </c>
      <c r="H6" s="262" t="s">
        <v>3653</v>
      </c>
      <c r="I6" s="261" t="s">
        <v>8920</v>
      </c>
      <c r="J6" s="248" t="s">
        <v>1144</v>
      </c>
      <c r="K6" s="243" t="s">
        <v>2193</v>
      </c>
      <c r="L6" s="248" t="s">
        <v>1895</v>
      </c>
      <c r="M6" s="243" t="s">
        <v>3926</v>
      </c>
      <c r="N6" s="255"/>
    </row>
    <row r="7" spans="1:14" s="19" customFormat="1" ht="93.75" customHeight="1">
      <c r="A7" s="248">
        <v>4</v>
      </c>
      <c r="B7" s="248" t="s">
        <v>1139</v>
      </c>
      <c r="C7" s="254">
        <v>865000</v>
      </c>
      <c r="D7" s="255"/>
      <c r="E7" s="30"/>
      <c r="F7" s="248" t="s">
        <v>1898</v>
      </c>
      <c r="G7" s="549">
        <v>3000000</v>
      </c>
      <c r="H7" s="612" t="s">
        <v>8921</v>
      </c>
      <c r="I7" s="611" t="s">
        <v>8922</v>
      </c>
      <c r="J7" s="556" t="s">
        <v>8923</v>
      </c>
      <c r="K7" s="243" t="s">
        <v>1968</v>
      </c>
      <c r="L7" s="248" t="s">
        <v>1897</v>
      </c>
      <c r="M7" s="553" t="s">
        <v>3927</v>
      </c>
      <c r="N7" s="556"/>
    </row>
    <row r="8" spans="1:14" s="19" customFormat="1" ht="155.25" customHeight="1">
      <c r="A8" s="248">
        <v>5</v>
      </c>
      <c r="B8" s="248" t="s">
        <v>493</v>
      </c>
      <c r="C8" s="254">
        <v>2000000</v>
      </c>
      <c r="D8" s="255"/>
      <c r="E8" s="30"/>
      <c r="F8" s="248" t="s">
        <v>1899</v>
      </c>
      <c r="G8" s="549"/>
      <c r="H8" s="612"/>
      <c r="I8" s="611"/>
      <c r="J8" s="556"/>
      <c r="K8" s="243" t="s">
        <v>1969</v>
      </c>
      <c r="L8" s="248" t="s">
        <v>1973</v>
      </c>
      <c r="M8" s="553"/>
      <c r="N8" s="556"/>
    </row>
    <row r="9" spans="1:14" s="19" customFormat="1" ht="114">
      <c r="A9" s="248">
        <v>6</v>
      </c>
      <c r="B9" s="248" t="s">
        <v>516</v>
      </c>
      <c r="C9" s="254">
        <v>3080000</v>
      </c>
      <c r="D9" s="255"/>
      <c r="E9" s="30"/>
      <c r="F9" s="248" t="s">
        <v>1902</v>
      </c>
      <c r="G9" s="246">
        <v>3500000</v>
      </c>
      <c r="H9" s="253">
        <f>12000/100000/2</f>
        <v>0.06</v>
      </c>
      <c r="I9" s="252" t="s">
        <v>1900</v>
      </c>
      <c r="J9" s="248" t="s">
        <v>8924</v>
      </c>
      <c r="K9" s="243" t="s">
        <v>1970</v>
      </c>
      <c r="L9" s="248" t="s">
        <v>1974</v>
      </c>
      <c r="M9" s="243"/>
      <c r="N9" s="248"/>
    </row>
    <row r="10" spans="1:14" s="19" customFormat="1" ht="114" customHeight="1">
      <c r="A10" s="248">
        <v>7</v>
      </c>
      <c r="B10" s="248" t="s">
        <v>346</v>
      </c>
      <c r="C10" s="254">
        <v>600000</v>
      </c>
      <c r="D10" s="255"/>
      <c r="E10" s="30"/>
      <c r="F10" s="248" t="s">
        <v>1903</v>
      </c>
      <c r="G10" s="254">
        <v>600000</v>
      </c>
      <c r="H10" s="259">
        <f>(630000-600000)/600000/15*30</f>
        <v>0.1</v>
      </c>
      <c r="I10" s="260" t="s">
        <v>1901</v>
      </c>
      <c r="J10" s="248"/>
      <c r="K10" s="243" t="s">
        <v>2191</v>
      </c>
      <c r="L10" s="248" t="s">
        <v>2192</v>
      </c>
      <c r="M10" s="243"/>
      <c r="N10" s="243" t="s">
        <v>3648</v>
      </c>
    </row>
    <row r="11" spans="1:14" s="19" customFormat="1" ht="199.5">
      <c r="A11" s="248">
        <v>8</v>
      </c>
      <c r="B11" s="248" t="s">
        <v>548</v>
      </c>
      <c r="C11" s="254">
        <v>200000</v>
      </c>
      <c r="D11" s="255"/>
      <c r="E11" s="30"/>
      <c r="F11" s="248" t="s">
        <v>1904</v>
      </c>
      <c r="G11" s="246">
        <v>200000</v>
      </c>
      <c r="H11" s="194">
        <v>0</v>
      </c>
      <c r="I11" s="194">
        <v>0</v>
      </c>
      <c r="J11" s="248" t="s">
        <v>1145</v>
      </c>
      <c r="K11" s="243" t="s">
        <v>1971</v>
      </c>
      <c r="L11" s="248" t="s">
        <v>1972</v>
      </c>
      <c r="M11" s="243"/>
      <c r="N11" s="243" t="s">
        <v>3654</v>
      </c>
    </row>
    <row r="12" spans="1:14" ht="27" customHeight="1">
      <c r="A12" s="554" t="s">
        <v>1938</v>
      </c>
      <c r="B12" s="554"/>
      <c r="C12" s="351">
        <f>SUM(C4:C11)</f>
        <v>9516000</v>
      </c>
      <c r="D12" s="362"/>
      <c r="E12" s="362"/>
      <c r="F12" s="362"/>
      <c r="G12" s="362"/>
      <c r="H12" s="362"/>
      <c r="I12" s="362"/>
      <c r="J12" s="362"/>
      <c r="K12" s="310"/>
      <c r="L12" s="55"/>
      <c r="M12" s="310"/>
      <c r="N12" s="55"/>
    </row>
    <row r="13" spans="1:14" ht="47.25" customHeight="1">
      <c r="A13" s="573" t="s">
        <v>9468</v>
      </c>
      <c r="B13" s="573"/>
      <c r="C13" s="573"/>
      <c r="D13" s="573"/>
      <c r="E13" s="573"/>
      <c r="F13" s="573"/>
      <c r="G13" s="573"/>
      <c r="H13" s="573"/>
      <c r="I13" s="573"/>
      <c r="J13" s="573"/>
      <c r="K13" s="573"/>
      <c r="L13" s="573"/>
      <c r="M13" s="573"/>
      <c r="N13" s="573"/>
    </row>
  </sheetData>
  <sortState ref="A1:O12">
    <sortCondition ref="B1:B12"/>
  </sortState>
  <mergeCells count="20">
    <mergeCell ref="N2:N3"/>
    <mergeCell ref="K3:L3"/>
    <mergeCell ref="F2:F3"/>
    <mergeCell ref="G2:G3"/>
    <mergeCell ref="H2:H3"/>
    <mergeCell ref="I2:I3"/>
    <mergeCell ref="J2:M2"/>
    <mergeCell ref="A2:A3"/>
    <mergeCell ref="B2:B3"/>
    <mergeCell ref="C2:C3"/>
    <mergeCell ref="D2:D3"/>
    <mergeCell ref="E2:E3"/>
    <mergeCell ref="I7:I8"/>
    <mergeCell ref="N7:N8"/>
    <mergeCell ref="H7:H8"/>
    <mergeCell ref="G7:G8"/>
    <mergeCell ref="A13:N13"/>
    <mergeCell ref="A12:B12"/>
    <mergeCell ref="M7:M8"/>
    <mergeCell ref="J7:J8"/>
  </mergeCells>
  <phoneticPr fontId="2" type="noConversion"/>
  <printOptions horizontalCentered="1"/>
  <pageMargins left="0.43" right="0.38" top="0.61" bottom="0.55118110236220474" header="0.31496062992125984" footer="0.31496062992125984"/>
  <pageSetup paperSize="9" scale="65" fitToHeight="0" orientation="landscape" r:id="rId1"/>
  <headerFooter>
    <oddFooter>&amp;C&amp;P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1"/>
  <sheetViews>
    <sheetView zoomScale="90" zoomScaleNormal="90" workbookViewId="0">
      <selection activeCell="C3" sqref="C3:D67"/>
    </sheetView>
  </sheetViews>
  <sheetFormatPr defaultColWidth="9" defaultRowHeight="14.25"/>
  <cols>
    <col min="1" max="1" width="5.875" style="20" customWidth="1"/>
    <col min="2" max="2" width="10.5" style="3" customWidth="1"/>
    <col min="3" max="4" width="18" style="3" customWidth="1"/>
    <col min="5" max="5" width="11.125" style="3" customWidth="1"/>
    <col min="6" max="6" width="11.625" style="3" customWidth="1"/>
    <col min="7" max="7" width="35.375" style="11" customWidth="1"/>
    <col min="8" max="8" width="26.125" style="3" customWidth="1"/>
    <col min="9" max="16384" width="9" style="3"/>
  </cols>
  <sheetData>
    <row r="1" spans="1:8" s="2" customFormat="1" ht="19.5">
      <c r="A1" s="17" t="s">
        <v>3991</v>
      </c>
      <c r="G1" s="41"/>
    </row>
    <row r="2" spans="1:8">
      <c r="A2" s="244" t="s">
        <v>0</v>
      </c>
      <c r="B2" s="244" t="s">
        <v>83</v>
      </c>
      <c r="C2" s="244" t="s">
        <v>21</v>
      </c>
      <c r="D2" s="244" t="s">
        <v>22</v>
      </c>
      <c r="E2" s="244" t="s">
        <v>84</v>
      </c>
      <c r="F2" s="244" t="s">
        <v>2</v>
      </c>
      <c r="G2" s="244" t="s">
        <v>2187</v>
      </c>
      <c r="H2" s="244" t="s">
        <v>1953</v>
      </c>
    </row>
    <row r="3" spans="1:8" ht="71.25">
      <c r="A3" s="248">
        <v>1</v>
      </c>
      <c r="B3" s="248" t="s">
        <v>495</v>
      </c>
      <c r="C3" s="243"/>
      <c r="D3" s="255"/>
      <c r="E3" s="254">
        <v>14000</v>
      </c>
      <c r="F3" s="248" t="s">
        <v>1140</v>
      </c>
      <c r="G3" s="243" t="s">
        <v>8714</v>
      </c>
      <c r="H3" s="248"/>
    </row>
    <row r="4" spans="1:8" ht="67.5" customHeight="1">
      <c r="A4" s="248">
        <v>2</v>
      </c>
      <c r="B4" s="248" t="s">
        <v>861</v>
      </c>
      <c r="C4" s="243"/>
      <c r="D4" s="255"/>
      <c r="E4" s="254">
        <v>35000</v>
      </c>
      <c r="F4" s="248" t="s">
        <v>1146</v>
      </c>
      <c r="G4" s="243" t="s">
        <v>8715</v>
      </c>
      <c r="H4" s="248"/>
    </row>
    <row r="5" spans="1:8" ht="65.25" customHeight="1">
      <c r="A5" s="248">
        <v>3</v>
      </c>
      <c r="B5" s="248" t="s">
        <v>128</v>
      </c>
      <c r="C5" s="243"/>
      <c r="D5" s="255"/>
      <c r="E5" s="254">
        <v>35000</v>
      </c>
      <c r="F5" s="248" t="s">
        <v>1146</v>
      </c>
      <c r="G5" s="243" t="s">
        <v>8716</v>
      </c>
      <c r="H5" s="248"/>
    </row>
    <row r="6" spans="1:8" ht="65.25" customHeight="1">
      <c r="A6" s="248">
        <v>4</v>
      </c>
      <c r="B6" s="248" t="s">
        <v>324</v>
      </c>
      <c r="C6" s="243"/>
      <c r="D6" s="255"/>
      <c r="E6" s="254">
        <v>35000</v>
      </c>
      <c r="F6" s="248" t="s">
        <v>1146</v>
      </c>
      <c r="G6" s="243" t="s">
        <v>8717</v>
      </c>
      <c r="H6" s="248"/>
    </row>
    <row r="7" spans="1:8" ht="65.25" customHeight="1">
      <c r="A7" s="248">
        <v>5</v>
      </c>
      <c r="B7" s="248" t="s">
        <v>503</v>
      </c>
      <c r="C7" s="243"/>
      <c r="D7" s="255"/>
      <c r="E7" s="254">
        <v>135000</v>
      </c>
      <c r="F7" s="248" t="s">
        <v>1147</v>
      </c>
      <c r="G7" s="243" t="s">
        <v>8718</v>
      </c>
      <c r="H7" s="248"/>
    </row>
    <row r="8" spans="1:8" ht="65.25" customHeight="1">
      <c r="A8" s="248">
        <v>6</v>
      </c>
      <c r="B8" s="248" t="s">
        <v>326</v>
      </c>
      <c r="C8" s="243"/>
      <c r="D8" s="255"/>
      <c r="E8" s="254">
        <v>35000</v>
      </c>
      <c r="F8" s="248" t="s">
        <v>1147</v>
      </c>
      <c r="G8" s="243" t="s">
        <v>8719</v>
      </c>
      <c r="H8" s="248"/>
    </row>
    <row r="9" spans="1:8" ht="65.25" customHeight="1">
      <c r="A9" s="248">
        <v>7</v>
      </c>
      <c r="B9" s="248" t="s">
        <v>14</v>
      </c>
      <c r="C9" s="243"/>
      <c r="D9" s="255"/>
      <c r="E9" s="254">
        <v>35000</v>
      </c>
      <c r="F9" s="248" t="s">
        <v>1147</v>
      </c>
      <c r="G9" s="243" t="s">
        <v>8720</v>
      </c>
      <c r="H9" s="248"/>
    </row>
    <row r="10" spans="1:8">
      <c r="A10" s="248">
        <v>8</v>
      </c>
      <c r="B10" s="248" t="s">
        <v>260</v>
      </c>
      <c r="C10" s="243"/>
      <c r="D10" s="255"/>
      <c r="E10" s="254">
        <v>35000</v>
      </c>
      <c r="F10" s="248" t="s">
        <v>1147</v>
      </c>
      <c r="G10" s="243"/>
      <c r="H10" s="248"/>
    </row>
    <row r="11" spans="1:8">
      <c r="A11" s="248">
        <v>9</v>
      </c>
      <c r="B11" s="248" t="s">
        <v>327</v>
      </c>
      <c r="C11" s="243"/>
      <c r="D11" s="255"/>
      <c r="E11" s="254">
        <v>135000</v>
      </c>
      <c r="F11" s="248" t="s">
        <v>1147</v>
      </c>
      <c r="G11" s="243"/>
      <c r="H11" s="248"/>
    </row>
    <row r="12" spans="1:8">
      <c r="A12" s="248">
        <v>10</v>
      </c>
      <c r="B12" s="248" t="s">
        <v>862</v>
      </c>
      <c r="C12" s="243"/>
      <c r="D12" s="255"/>
      <c r="E12" s="254">
        <v>35000</v>
      </c>
      <c r="F12" s="248" t="s">
        <v>1147</v>
      </c>
      <c r="G12" s="243"/>
      <c r="H12" s="248"/>
    </row>
    <row r="13" spans="1:8" ht="62.25" customHeight="1">
      <c r="A13" s="248">
        <v>11</v>
      </c>
      <c r="B13" s="248" t="s">
        <v>133</v>
      </c>
      <c r="C13" s="243"/>
      <c r="D13" s="255"/>
      <c r="E13" s="254">
        <v>35000</v>
      </c>
      <c r="F13" s="248" t="s">
        <v>1147</v>
      </c>
      <c r="G13" s="243" t="s">
        <v>8721</v>
      </c>
      <c r="H13" s="248"/>
    </row>
    <row r="14" spans="1:8" ht="69" customHeight="1">
      <c r="A14" s="248">
        <v>12</v>
      </c>
      <c r="B14" s="248" t="s">
        <v>66</v>
      </c>
      <c r="C14" s="243"/>
      <c r="D14" s="255"/>
      <c r="E14" s="254">
        <v>35000</v>
      </c>
      <c r="F14" s="248" t="s">
        <v>1147</v>
      </c>
      <c r="G14" s="243" t="s">
        <v>8722</v>
      </c>
      <c r="H14" s="248"/>
    </row>
    <row r="15" spans="1:8">
      <c r="A15" s="248">
        <v>13</v>
      </c>
      <c r="B15" s="248" t="s">
        <v>514</v>
      </c>
      <c r="C15" s="243"/>
      <c r="D15" s="255"/>
      <c r="E15" s="254">
        <v>135000</v>
      </c>
      <c r="F15" s="248" t="s">
        <v>1147</v>
      </c>
      <c r="G15" s="243"/>
      <c r="H15" s="248"/>
    </row>
    <row r="16" spans="1:8" ht="81" customHeight="1">
      <c r="A16" s="248">
        <v>14</v>
      </c>
      <c r="B16" s="248" t="s">
        <v>514</v>
      </c>
      <c r="C16" s="243"/>
      <c r="D16" s="255"/>
      <c r="E16" s="254">
        <v>30000</v>
      </c>
      <c r="F16" s="248" t="s">
        <v>1147</v>
      </c>
      <c r="G16" s="243" t="s">
        <v>8723</v>
      </c>
      <c r="H16" s="243" t="s">
        <v>2773</v>
      </c>
    </row>
    <row r="17" spans="1:8">
      <c r="A17" s="248">
        <v>15</v>
      </c>
      <c r="B17" s="248" t="s">
        <v>182</v>
      </c>
      <c r="C17" s="243"/>
      <c r="D17" s="255"/>
      <c r="E17" s="254">
        <v>20000</v>
      </c>
      <c r="F17" s="248" t="s">
        <v>1141</v>
      </c>
      <c r="G17" s="243"/>
      <c r="H17" s="248"/>
    </row>
    <row r="18" spans="1:8">
      <c r="A18" s="248">
        <v>16</v>
      </c>
      <c r="B18" s="248" t="s">
        <v>135</v>
      </c>
      <c r="C18" s="243"/>
      <c r="D18" s="255"/>
      <c r="E18" s="254">
        <v>22000</v>
      </c>
      <c r="F18" s="248" t="s">
        <v>1141</v>
      </c>
      <c r="G18" s="243"/>
      <c r="H18" s="248"/>
    </row>
    <row r="19" spans="1:8" ht="109.5" customHeight="1">
      <c r="A19" s="248">
        <v>17</v>
      </c>
      <c r="B19" s="248" t="s">
        <v>137</v>
      </c>
      <c r="C19" s="243"/>
      <c r="D19" s="255"/>
      <c r="E19" s="254">
        <v>2000</v>
      </c>
      <c r="F19" s="248" t="s">
        <v>1141</v>
      </c>
      <c r="G19" s="243" t="s">
        <v>8724</v>
      </c>
      <c r="H19" s="243" t="s">
        <v>2773</v>
      </c>
    </row>
    <row r="20" spans="1:8" ht="80.25" customHeight="1">
      <c r="A20" s="248">
        <v>18</v>
      </c>
      <c r="B20" s="248" t="s">
        <v>68</v>
      </c>
      <c r="C20" s="243"/>
      <c r="D20" s="255"/>
      <c r="E20" s="254">
        <v>3000</v>
      </c>
      <c r="F20" s="248" t="s">
        <v>1141</v>
      </c>
      <c r="G20" s="243" t="s">
        <v>8725</v>
      </c>
      <c r="H20" s="243" t="s">
        <v>2773</v>
      </c>
    </row>
    <row r="21" spans="1:8" ht="95.25" customHeight="1">
      <c r="A21" s="248">
        <v>19</v>
      </c>
      <c r="B21" s="248" t="s">
        <v>207</v>
      </c>
      <c r="C21" s="243"/>
      <c r="D21" s="255"/>
      <c r="E21" s="254">
        <v>10000</v>
      </c>
      <c r="F21" s="248" t="s">
        <v>1141</v>
      </c>
      <c r="G21" s="243" t="s">
        <v>8726</v>
      </c>
      <c r="H21" s="243" t="s">
        <v>2773</v>
      </c>
    </row>
    <row r="22" spans="1:8" ht="57.75" customHeight="1">
      <c r="A22" s="248">
        <v>20</v>
      </c>
      <c r="B22" s="248" t="s">
        <v>138</v>
      </c>
      <c r="C22" s="243"/>
      <c r="D22" s="255"/>
      <c r="E22" s="254">
        <v>30000</v>
      </c>
      <c r="F22" s="248" t="s">
        <v>1141</v>
      </c>
      <c r="G22" s="243" t="s">
        <v>8727</v>
      </c>
      <c r="H22" s="248"/>
    </row>
    <row r="23" spans="1:8" ht="57.75" customHeight="1">
      <c r="A23" s="248">
        <v>21</v>
      </c>
      <c r="B23" s="248" t="s">
        <v>519</v>
      </c>
      <c r="C23" s="243"/>
      <c r="D23" s="255"/>
      <c r="E23" s="254">
        <v>30000</v>
      </c>
      <c r="F23" s="248" t="s">
        <v>1141</v>
      </c>
      <c r="G23" s="243" t="s">
        <v>8728</v>
      </c>
      <c r="H23" s="248"/>
    </row>
    <row r="24" spans="1:8" ht="66" customHeight="1">
      <c r="A24" s="248">
        <v>22</v>
      </c>
      <c r="B24" s="248" t="s">
        <v>863</v>
      </c>
      <c r="C24" s="243"/>
      <c r="D24" s="255"/>
      <c r="E24" s="254">
        <v>30000</v>
      </c>
      <c r="F24" s="248" t="s">
        <v>1141</v>
      </c>
      <c r="G24" s="243" t="s">
        <v>8729</v>
      </c>
      <c r="H24" s="248"/>
    </row>
    <row r="25" spans="1:8" ht="66" customHeight="1">
      <c r="A25" s="248">
        <v>23</v>
      </c>
      <c r="B25" s="248" t="s">
        <v>71</v>
      </c>
      <c r="C25" s="243"/>
      <c r="D25" s="255"/>
      <c r="E25" s="254">
        <v>16000</v>
      </c>
      <c r="F25" s="248" t="s">
        <v>1141</v>
      </c>
      <c r="G25" s="243" t="s">
        <v>8730</v>
      </c>
      <c r="H25" s="248"/>
    </row>
    <row r="26" spans="1:8" ht="100.5" customHeight="1">
      <c r="A26" s="248">
        <v>24</v>
      </c>
      <c r="B26" s="248" t="s">
        <v>864</v>
      </c>
      <c r="C26" s="243"/>
      <c r="D26" s="255"/>
      <c r="E26" s="254">
        <v>60000</v>
      </c>
      <c r="F26" s="248" t="s">
        <v>1141</v>
      </c>
      <c r="G26" s="553" t="s">
        <v>8731</v>
      </c>
      <c r="H26" s="553"/>
    </row>
    <row r="27" spans="1:8" ht="100.5" customHeight="1">
      <c r="A27" s="248">
        <v>25</v>
      </c>
      <c r="B27" s="248" t="s">
        <v>72</v>
      </c>
      <c r="C27" s="243"/>
      <c r="D27" s="255"/>
      <c r="E27" s="254">
        <v>60000</v>
      </c>
      <c r="F27" s="248" t="s">
        <v>1141</v>
      </c>
      <c r="G27" s="553"/>
      <c r="H27" s="553"/>
    </row>
    <row r="28" spans="1:8">
      <c r="A28" s="248">
        <v>26</v>
      </c>
      <c r="B28" s="248" t="s">
        <v>139</v>
      </c>
      <c r="C28" s="243"/>
      <c r="D28" s="255"/>
      <c r="E28" s="254">
        <v>35000</v>
      </c>
      <c r="F28" s="248" t="s">
        <v>1141</v>
      </c>
      <c r="G28" s="243"/>
      <c r="H28" s="248"/>
    </row>
    <row r="29" spans="1:8">
      <c r="A29" s="248">
        <v>27</v>
      </c>
      <c r="B29" s="248" t="s">
        <v>140</v>
      </c>
      <c r="C29" s="243"/>
      <c r="D29" s="255"/>
      <c r="E29" s="254">
        <v>5000</v>
      </c>
      <c r="F29" s="248" t="s">
        <v>1141</v>
      </c>
      <c r="G29" s="243"/>
      <c r="H29" s="248"/>
    </row>
    <row r="30" spans="1:8" ht="54.75" customHeight="1">
      <c r="A30" s="248">
        <v>28</v>
      </c>
      <c r="B30" s="248" t="s">
        <v>336</v>
      </c>
      <c r="C30" s="243"/>
      <c r="D30" s="255"/>
      <c r="E30" s="254">
        <v>30000</v>
      </c>
      <c r="F30" s="248" t="s">
        <v>1141</v>
      </c>
      <c r="G30" s="243" t="s">
        <v>8732</v>
      </c>
      <c r="H30" s="248"/>
    </row>
    <row r="31" spans="1:8">
      <c r="A31" s="248">
        <v>29</v>
      </c>
      <c r="B31" s="248" t="s">
        <v>529</v>
      </c>
      <c r="C31" s="243"/>
      <c r="D31" s="255"/>
      <c r="E31" s="254">
        <v>70000</v>
      </c>
      <c r="F31" s="248" t="s">
        <v>1142</v>
      </c>
      <c r="G31" s="243"/>
      <c r="H31" s="248"/>
    </row>
    <row r="32" spans="1:8" ht="54.75" customHeight="1">
      <c r="A32" s="248">
        <v>30</v>
      </c>
      <c r="B32" s="248" t="s">
        <v>185</v>
      </c>
      <c r="C32" s="243"/>
      <c r="D32" s="255"/>
      <c r="E32" s="254">
        <v>300000</v>
      </c>
      <c r="F32" s="248" t="s">
        <v>1142</v>
      </c>
      <c r="G32" s="553" t="s">
        <v>8733</v>
      </c>
      <c r="H32" s="553" t="s">
        <v>8734</v>
      </c>
    </row>
    <row r="33" spans="1:8" ht="54.75" customHeight="1">
      <c r="A33" s="248">
        <v>31</v>
      </c>
      <c r="B33" s="248" t="s">
        <v>208</v>
      </c>
      <c r="C33" s="243"/>
      <c r="D33" s="255"/>
      <c r="E33" s="254">
        <v>200000</v>
      </c>
      <c r="F33" s="248" t="s">
        <v>1142</v>
      </c>
      <c r="G33" s="553"/>
      <c r="H33" s="553"/>
    </row>
    <row r="34" spans="1:8" ht="55.5" customHeight="1">
      <c r="A34" s="248">
        <v>32</v>
      </c>
      <c r="B34" s="248" t="s">
        <v>865</v>
      </c>
      <c r="C34" s="243"/>
      <c r="D34" s="255"/>
      <c r="E34" s="254">
        <v>30000</v>
      </c>
      <c r="F34" s="248" t="s">
        <v>1142</v>
      </c>
      <c r="G34" s="243" t="s">
        <v>8735</v>
      </c>
      <c r="H34" s="248"/>
    </row>
    <row r="35" spans="1:8">
      <c r="A35" s="248">
        <v>33</v>
      </c>
      <c r="B35" s="248" t="s">
        <v>341</v>
      </c>
      <c r="C35" s="243"/>
      <c r="D35" s="255"/>
      <c r="E35" s="254">
        <v>60000</v>
      </c>
      <c r="F35" s="248" t="s">
        <v>1142</v>
      </c>
      <c r="G35" s="243"/>
      <c r="H35" s="248"/>
    </row>
    <row r="36" spans="1:8">
      <c r="A36" s="248">
        <v>34</v>
      </c>
      <c r="B36" s="248" t="s">
        <v>341</v>
      </c>
      <c r="C36" s="243"/>
      <c r="D36" s="255"/>
      <c r="E36" s="254">
        <v>20000</v>
      </c>
      <c r="F36" s="248" t="s">
        <v>1142</v>
      </c>
      <c r="G36" s="243"/>
      <c r="H36" s="248"/>
    </row>
    <row r="37" spans="1:8" ht="52.5" customHeight="1">
      <c r="A37" s="248">
        <v>35</v>
      </c>
      <c r="B37" s="248" t="s">
        <v>209</v>
      </c>
      <c r="C37" s="243"/>
      <c r="D37" s="255"/>
      <c r="E37" s="254">
        <v>30000</v>
      </c>
      <c r="F37" s="248" t="s">
        <v>1142</v>
      </c>
      <c r="G37" s="243" t="s">
        <v>8736</v>
      </c>
      <c r="H37" s="248"/>
    </row>
    <row r="38" spans="1:8" ht="101.25" customHeight="1">
      <c r="A38" s="248">
        <v>36</v>
      </c>
      <c r="B38" s="248" t="s">
        <v>210</v>
      </c>
      <c r="C38" s="243"/>
      <c r="D38" s="255"/>
      <c r="E38" s="254">
        <v>20000</v>
      </c>
      <c r="F38" s="248" t="s">
        <v>1142</v>
      </c>
      <c r="G38" s="243" t="s">
        <v>8737</v>
      </c>
      <c r="H38" s="248"/>
    </row>
    <row r="39" spans="1:8" ht="53.25" customHeight="1">
      <c r="A39" s="248">
        <v>37</v>
      </c>
      <c r="B39" s="248" t="s">
        <v>541</v>
      </c>
      <c r="C39" s="243"/>
      <c r="D39" s="255"/>
      <c r="E39" s="254">
        <v>20000</v>
      </c>
      <c r="F39" s="248" t="s">
        <v>1142</v>
      </c>
      <c r="G39" s="243" t="s">
        <v>8738</v>
      </c>
      <c r="H39" s="248"/>
    </row>
    <row r="40" spans="1:8" ht="53.25" customHeight="1">
      <c r="A40" s="248">
        <v>38</v>
      </c>
      <c r="B40" s="248" t="s">
        <v>866</v>
      </c>
      <c r="C40" s="243"/>
      <c r="D40" s="255"/>
      <c r="E40" s="254">
        <v>20000</v>
      </c>
      <c r="F40" s="248" t="s">
        <v>1142</v>
      </c>
      <c r="G40" s="243" t="s">
        <v>8739</v>
      </c>
      <c r="H40" s="248"/>
    </row>
    <row r="41" spans="1:8">
      <c r="A41" s="248">
        <v>39</v>
      </c>
      <c r="B41" s="248" t="s">
        <v>547</v>
      </c>
      <c r="C41" s="243"/>
      <c r="D41" s="255"/>
      <c r="E41" s="254">
        <v>60000</v>
      </c>
      <c r="F41" s="248" t="s">
        <v>1142</v>
      </c>
      <c r="G41" s="243"/>
      <c r="H41" s="248"/>
    </row>
    <row r="42" spans="1:8">
      <c r="A42" s="248">
        <v>40</v>
      </c>
      <c r="B42" s="248" t="s">
        <v>549</v>
      </c>
      <c r="C42" s="243"/>
      <c r="D42" s="255"/>
      <c r="E42" s="254">
        <v>60000</v>
      </c>
      <c r="F42" s="248" t="s">
        <v>1142</v>
      </c>
      <c r="G42" s="243"/>
      <c r="H42" s="248"/>
    </row>
    <row r="43" spans="1:8" ht="84" customHeight="1">
      <c r="A43" s="248">
        <v>41</v>
      </c>
      <c r="B43" s="248" t="s">
        <v>867</v>
      </c>
      <c r="C43" s="243"/>
      <c r="D43" s="255"/>
      <c r="E43" s="254">
        <v>630000</v>
      </c>
      <c r="F43" s="248" t="s">
        <v>1142</v>
      </c>
      <c r="G43" s="243" t="s">
        <v>8740</v>
      </c>
      <c r="H43" s="243" t="s">
        <v>3928</v>
      </c>
    </row>
    <row r="44" spans="1:8">
      <c r="A44" s="248">
        <v>42</v>
      </c>
      <c r="B44" s="248" t="s">
        <v>868</v>
      </c>
      <c r="C44" s="243"/>
      <c r="D44" s="255"/>
      <c r="E44" s="254">
        <v>60000</v>
      </c>
      <c r="F44" s="248" t="s">
        <v>1142</v>
      </c>
      <c r="G44" s="243"/>
      <c r="H44" s="248"/>
    </row>
    <row r="45" spans="1:8">
      <c r="A45" s="248">
        <v>43</v>
      </c>
      <c r="B45" s="248" t="s">
        <v>869</v>
      </c>
      <c r="C45" s="243"/>
      <c r="D45" s="255"/>
      <c r="E45" s="254">
        <v>20000</v>
      </c>
      <c r="F45" s="248" t="s">
        <v>1143</v>
      </c>
      <c r="G45" s="243"/>
      <c r="H45" s="248"/>
    </row>
    <row r="46" spans="1:8">
      <c r="A46" s="248">
        <v>44</v>
      </c>
      <c r="B46" s="248" t="s">
        <v>870</v>
      </c>
      <c r="C46" s="243"/>
      <c r="D46" s="255"/>
      <c r="E46" s="254">
        <v>20000</v>
      </c>
      <c r="F46" s="248" t="s">
        <v>1143</v>
      </c>
      <c r="G46" s="243"/>
      <c r="H46" s="248"/>
    </row>
    <row r="47" spans="1:8">
      <c r="A47" s="248">
        <v>45</v>
      </c>
      <c r="B47" s="248" t="s">
        <v>554</v>
      </c>
      <c r="C47" s="243"/>
      <c r="D47" s="255"/>
      <c r="E47" s="254">
        <v>20000</v>
      </c>
      <c r="F47" s="248" t="s">
        <v>1143</v>
      </c>
      <c r="G47" s="243"/>
      <c r="H47" s="248"/>
    </row>
    <row r="48" spans="1:8">
      <c r="A48" s="248">
        <v>46</v>
      </c>
      <c r="B48" s="248" t="s">
        <v>871</v>
      </c>
      <c r="C48" s="243"/>
      <c r="D48" s="255"/>
      <c r="E48" s="254">
        <v>10000</v>
      </c>
      <c r="F48" s="248" t="s">
        <v>1143</v>
      </c>
      <c r="G48" s="243"/>
      <c r="H48" s="248"/>
    </row>
    <row r="49" spans="1:8" ht="28.5">
      <c r="A49" s="248">
        <v>47</v>
      </c>
      <c r="B49" s="248" t="s">
        <v>872</v>
      </c>
      <c r="C49" s="243"/>
      <c r="D49" s="255"/>
      <c r="E49" s="254">
        <v>5000</v>
      </c>
      <c r="F49" s="248" t="s">
        <v>1148</v>
      </c>
      <c r="G49" s="243"/>
      <c r="H49" s="248"/>
    </row>
    <row r="50" spans="1:8" ht="28.5">
      <c r="A50" s="248">
        <v>48</v>
      </c>
      <c r="B50" s="248" t="s">
        <v>873</v>
      </c>
      <c r="C50" s="243"/>
      <c r="D50" s="255"/>
      <c r="E50" s="254">
        <v>3000</v>
      </c>
      <c r="F50" s="248" t="s">
        <v>1149</v>
      </c>
      <c r="G50" s="243"/>
      <c r="H50" s="248"/>
    </row>
    <row r="51" spans="1:8" ht="28.5">
      <c r="A51" s="248">
        <v>49</v>
      </c>
      <c r="B51" s="248" t="s">
        <v>874</v>
      </c>
      <c r="C51" s="243"/>
      <c r="D51" s="255"/>
      <c r="E51" s="254">
        <v>2000</v>
      </c>
      <c r="F51" s="248" t="s">
        <v>1149</v>
      </c>
      <c r="G51" s="243"/>
      <c r="H51" s="248"/>
    </row>
    <row r="52" spans="1:8" ht="28.5">
      <c r="A52" s="248">
        <v>50</v>
      </c>
      <c r="B52" s="248" t="s">
        <v>875</v>
      </c>
      <c r="C52" s="243"/>
      <c r="D52" s="255"/>
      <c r="E52" s="254">
        <v>2000</v>
      </c>
      <c r="F52" s="248" t="s">
        <v>1149</v>
      </c>
      <c r="G52" s="243"/>
      <c r="H52" s="248"/>
    </row>
    <row r="53" spans="1:8">
      <c r="A53" s="248">
        <v>51</v>
      </c>
      <c r="B53" s="248" t="s">
        <v>876</v>
      </c>
      <c r="C53" s="243"/>
      <c r="D53" s="255"/>
      <c r="E53" s="254">
        <v>2000</v>
      </c>
      <c r="F53" s="248" t="s">
        <v>1150</v>
      </c>
      <c r="G53" s="243"/>
      <c r="H53" s="248"/>
    </row>
    <row r="54" spans="1:8">
      <c r="A54" s="248">
        <v>52</v>
      </c>
      <c r="B54" s="248" t="s">
        <v>824</v>
      </c>
      <c r="C54" s="243"/>
      <c r="D54" s="255"/>
      <c r="E54" s="254">
        <v>2000</v>
      </c>
      <c r="F54" s="248" t="s">
        <v>1150</v>
      </c>
      <c r="G54" s="243"/>
      <c r="H54" s="248"/>
    </row>
    <row r="55" spans="1:8">
      <c r="A55" s="248">
        <v>53</v>
      </c>
      <c r="B55" s="248" t="s">
        <v>877</v>
      </c>
      <c r="C55" s="243"/>
      <c r="D55" s="255"/>
      <c r="E55" s="254">
        <v>2000</v>
      </c>
      <c r="F55" s="248" t="s">
        <v>1150</v>
      </c>
      <c r="G55" s="243"/>
      <c r="H55" s="248"/>
    </row>
    <row r="56" spans="1:8">
      <c r="A56" s="248">
        <v>54</v>
      </c>
      <c r="B56" s="248" t="s">
        <v>877</v>
      </c>
      <c r="C56" s="243"/>
      <c r="D56" s="255"/>
      <c r="E56" s="254">
        <v>2000</v>
      </c>
      <c r="F56" s="248" t="s">
        <v>1150</v>
      </c>
      <c r="G56" s="243"/>
      <c r="H56" s="248"/>
    </row>
    <row r="57" spans="1:8">
      <c r="A57" s="248">
        <v>55</v>
      </c>
      <c r="B57" s="248" t="s">
        <v>878</v>
      </c>
      <c r="C57" s="243"/>
      <c r="D57" s="255"/>
      <c r="E57" s="254">
        <v>2000</v>
      </c>
      <c r="F57" s="248" t="s">
        <v>1150</v>
      </c>
      <c r="G57" s="243"/>
      <c r="H57" s="248"/>
    </row>
    <row r="58" spans="1:8">
      <c r="A58" s="248">
        <v>56</v>
      </c>
      <c r="B58" s="248" t="s">
        <v>1462</v>
      </c>
      <c r="C58" s="243"/>
      <c r="D58" s="255"/>
      <c r="E58" s="254">
        <v>3000</v>
      </c>
      <c r="F58" s="248" t="s">
        <v>1466</v>
      </c>
      <c r="G58" s="243"/>
      <c r="H58" s="248"/>
    </row>
    <row r="59" spans="1:8">
      <c r="A59" s="248">
        <v>57</v>
      </c>
      <c r="B59" s="248" t="s">
        <v>1463</v>
      </c>
      <c r="C59" s="243"/>
      <c r="D59" s="255"/>
      <c r="E59" s="254">
        <v>7000</v>
      </c>
      <c r="F59" s="248" t="s">
        <v>1466</v>
      </c>
      <c r="G59" s="243"/>
      <c r="H59" s="248"/>
    </row>
    <row r="60" spans="1:8">
      <c r="A60" s="248">
        <v>58</v>
      </c>
      <c r="B60" s="248" t="s">
        <v>1464</v>
      </c>
      <c r="C60" s="243"/>
      <c r="D60" s="255"/>
      <c r="E60" s="254">
        <v>10000</v>
      </c>
      <c r="F60" s="248" t="s">
        <v>1466</v>
      </c>
      <c r="G60" s="243"/>
      <c r="H60" s="248"/>
    </row>
    <row r="61" spans="1:8">
      <c r="A61" s="248">
        <v>59</v>
      </c>
      <c r="B61" s="248" t="s">
        <v>1465</v>
      </c>
      <c r="C61" s="243"/>
      <c r="D61" s="255"/>
      <c r="E61" s="254">
        <v>10000</v>
      </c>
      <c r="F61" s="248" t="s">
        <v>1466</v>
      </c>
      <c r="G61" s="243"/>
      <c r="H61" s="248"/>
    </row>
    <row r="62" spans="1:8" ht="28.5">
      <c r="A62" s="248">
        <v>60</v>
      </c>
      <c r="B62" s="248" t="s">
        <v>1975</v>
      </c>
      <c r="C62" s="243"/>
      <c r="D62" s="255"/>
      <c r="E62" s="254">
        <v>1500</v>
      </c>
      <c r="F62" s="248" t="s">
        <v>1976</v>
      </c>
      <c r="G62" s="243"/>
      <c r="H62" s="243" t="s">
        <v>3656</v>
      </c>
    </row>
    <row r="63" spans="1:8" s="19" customFormat="1">
      <c r="A63" s="248">
        <v>61</v>
      </c>
      <c r="B63" s="248" t="s">
        <v>2987</v>
      </c>
      <c r="C63" s="243"/>
      <c r="D63" s="255"/>
      <c r="E63" s="254">
        <v>24064</v>
      </c>
      <c r="F63" s="248" t="s">
        <v>8686</v>
      </c>
      <c r="G63" s="243"/>
      <c r="H63" s="553" t="s">
        <v>8471</v>
      </c>
    </row>
    <row r="64" spans="1:8" s="19" customFormat="1">
      <c r="A64" s="248">
        <v>62</v>
      </c>
      <c r="B64" s="248" t="s">
        <v>3273</v>
      </c>
      <c r="C64" s="243"/>
      <c r="D64" s="255"/>
      <c r="E64" s="254">
        <v>24064</v>
      </c>
      <c r="F64" s="248" t="s">
        <v>8635</v>
      </c>
      <c r="G64" s="243"/>
      <c r="H64" s="553"/>
    </row>
    <row r="65" spans="1:8" s="19" customFormat="1">
      <c r="A65" s="248">
        <v>63</v>
      </c>
      <c r="B65" s="248" t="s">
        <v>3573</v>
      </c>
      <c r="C65" s="243"/>
      <c r="D65" s="255"/>
      <c r="E65" s="254">
        <v>24064</v>
      </c>
      <c r="F65" s="248" t="s">
        <v>8636</v>
      </c>
      <c r="G65" s="243"/>
      <c r="H65" s="553"/>
    </row>
    <row r="66" spans="1:8" s="19" customFormat="1">
      <c r="A66" s="248">
        <v>64</v>
      </c>
      <c r="B66" s="248" t="s">
        <v>3897</v>
      </c>
      <c r="C66" s="243"/>
      <c r="D66" s="255"/>
      <c r="E66" s="254">
        <v>24064</v>
      </c>
      <c r="F66" s="248" t="s">
        <v>8472</v>
      </c>
      <c r="G66" s="243"/>
      <c r="H66" s="553"/>
    </row>
    <row r="67" spans="1:8" s="19" customFormat="1" ht="57">
      <c r="A67" s="248">
        <v>65</v>
      </c>
      <c r="B67" s="248" t="s">
        <v>3884</v>
      </c>
      <c r="C67" s="243"/>
      <c r="D67" s="255"/>
      <c r="E67" s="254">
        <v>173265</v>
      </c>
      <c r="F67" s="248" t="s">
        <v>8679</v>
      </c>
      <c r="G67" s="243"/>
      <c r="H67" s="255" t="s">
        <v>8474</v>
      </c>
    </row>
    <row r="68" spans="1:8" ht="26.25" customHeight="1">
      <c r="A68" s="613" t="s">
        <v>2025</v>
      </c>
      <c r="B68" s="613"/>
      <c r="C68" s="613"/>
      <c r="D68" s="613"/>
      <c r="E68" s="309">
        <f>SUM(E3:E67)</f>
        <v>3090021</v>
      </c>
      <c r="F68" s="369"/>
      <c r="G68" s="460"/>
      <c r="H68" s="369"/>
    </row>
    <row r="69" spans="1:8" ht="26.25" customHeight="1">
      <c r="A69" s="590" t="s">
        <v>2195</v>
      </c>
      <c r="B69" s="590"/>
      <c r="C69" s="590"/>
      <c r="D69" s="590"/>
      <c r="E69" s="351">
        <f>E32+E33+E43-30000+E67</f>
        <v>1273265</v>
      </c>
      <c r="F69" s="303"/>
      <c r="G69" s="243"/>
      <c r="H69" s="329" t="s">
        <v>3902</v>
      </c>
    </row>
    <row r="70" spans="1:8" ht="51" customHeight="1">
      <c r="A70" s="590" t="s">
        <v>2774</v>
      </c>
      <c r="B70" s="590"/>
      <c r="C70" s="590"/>
      <c r="D70" s="590"/>
      <c r="E70" s="351">
        <f>E16+E19+E20+E21</f>
        <v>45000</v>
      </c>
      <c r="F70" s="303"/>
      <c r="G70" s="460"/>
      <c r="H70" s="243" t="s">
        <v>2775</v>
      </c>
    </row>
    <row r="71" spans="1:8" ht="51" customHeight="1">
      <c r="A71" s="590" t="s">
        <v>2196</v>
      </c>
      <c r="B71" s="590"/>
      <c r="C71" s="590"/>
      <c r="D71" s="590"/>
      <c r="E71" s="351">
        <f>E68-E69-E70</f>
        <v>1771756</v>
      </c>
      <c r="F71" s="303"/>
      <c r="G71" s="460"/>
      <c r="H71" s="329" t="s">
        <v>3657</v>
      </c>
    </row>
  </sheetData>
  <mergeCells count="9">
    <mergeCell ref="A68:D68"/>
    <mergeCell ref="A69:D69"/>
    <mergeCell ref="A70:D70"/>
    <mergeCell ref="A71:D71"/>
    <mergeCell ref="H26:H27"/>
    <mergeCell ref="H32:H33"/>
    <mergeCell ref="G26:G27"/>
    <mergeCell ref="G32:G33"/>
    <mergeCell ref="H63:H66"/>
  </mergeCells>
  <phoneticPr fontId="2" type="noConversion"/>
  <printOptions horizontalCentered="1"/>
  <pageMargins left="0.70866141732283472" right="0.51181102362204722" top="0.55118110236220474" bottom="0.55118110236220474" header="0.31496062992125984" footer="0.31496062992125984"/>
  <pageSetup paperSize="9" scale="65" fitToHeight="100" orientation="portrait" r:id="rId1"/>
  <headerFooter>
    <oddFooter>&amp;C&amp;P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4"/>
  <sheetViews>
    <sheetView topLeftCell="A55" zoomScale="90" zoomScaleNormal="90" workbookViewId="0">
      <selection activeCell="D12" sqref="D12:E22"/>
    </sheetView>
  </sheetViews>
  <sheetFormatPr defaultColWidth="8.875" defaultRowHeight="14.25"/>
  <cols>
    <col min="1" max="1" width="5.625" style="3" customWidth="1"/>
    <col min="2" max="2" width="8.875" style="3"/>
    <col min="3" max="3" width="12.75" style="3" bestFit="1" customWidth="1"/>
    <col min="4" max="5" width="15.375" style="3" customWidth="1"/>
    <col min="6" max="6" width="12" style="3" customWidth="1"/>
    <col min="7" max="7" width="12.75" style="5" bestFit="1" customWidth="1"/>
    <col min="8" max="8" width="10" style="3" customWidth="1"/>
    <col min="9" max="9" width="10.125" style="3" customWidth="1"/>
    <col min="10" max="10" width="12.75" style="3" customWidth="1"/>
    <col min="11" max="11" width="24.875" style="3" customWidth="1"/>
    <col min="12" max="12" width="12.625" style="3" customWidth="1"/>
    <col min="13" max="13" width="15.5" style="3" customWidth="1"/>
    <col min="14" max="16384" width="8.875" style="3"/>
  </cols>
  <sheetData>
    <row r="1" spans="1:14" s="295" customFormat="1" ht="19.5">
      <c r="A1" s="293" t="s">
        <v>3992</v>
      </c>
      <c r="C1" s="296"/>
      <c r="G1" s="296"/>
    </row>
    <row r="2" spans="1:14">
      <c r="A2" s="547" t="s">
        <v>0</v>
      </c>
      <c r="B2" s="547" t="s">
        <v>83</v>
      </c>
      <c r="C2" s="547" t="s">
        <v>8741</v>
      </c>
      <c r="D2" s="547" t="s">
        <v>21</v>
      </c>
      <c r="E2" s="547" t="s">
        <v>22</v>
      </c>
      <c r="F2" s="547" t="s">
        <v>2019</v>
      </c>
      <c r="G2" s="548" t="s">
        <v>8632</v>
      </c>
      <c r="H2" s="547" t="s">
        <v>40</v>
      </c>
      <c r="I2" s="547" t="s">
        <v>41</v>
      </c>
      <c r="J2" s="547" t="s">
        <v>2020</v>
      </c>
      <c r="K2" s="547"/>
      <c r="L2" s="547"/>
      <c r="M2" s="547" t="s">
        <v>3668</v>
      </c>
    </row>
    <row r="3" spans="1:14">
      <c r="A3" s="547"/>
      <c r="B3" s="547"/>
      <c r="C3" s="547"/>
      <c r="D3" s="547"/>
      <c r="E3" s="547"/>
      <c r="F3" s="547"/>
      <c r="G3" s="548"/>
      <c r="H3" s="547"/>
      <c r="I3" s="547"/>
      <c r="J3" s="244" t="s">
        <v>25</v>
      </c>
      <c r="K3" s="547" t="s">
        <v>35</v>
      </c>
      <c r="L3" s="547"/>
      <c r="M3" s="547"/>
    </row>
    <row r="4" spans="1:14" s="19" customFormat="1">
      <c r="A4" s="257">
        <v>1</v>
      </c>
      <c r="B4" s="248" t="s">
        <v>1225</v>
      </c>
      <c r="C4" s="246">
        <v>1500000</v>
      </c>
      <c r="D4" s="255"/>
      <c r="E4" s="255"/>
      <c r="F4" s="243" t="s">
        <v>1230</v>
      </c>
      <c r="G4" s="549">
        <v>2000000</v>
      </c>
      <c r="H4" s="593">
        <f>60000/2000000</f>
        <v>0.03</v>
      </c>
      <c r="I4" s="614" t="s">
        <v>1941</v>
      </c>
      <c r="J4" s="556" t="s">
        <v>1231</v>
      </c>
      <c r="K4" s="553" t="s">
        <v>2197</v>
      </c>
      <c r="L4" s="553" t="s">
        <v>8742</v>
      </c>
      <c r="M4" s="553" t="s">
        <v>8743</v>
      </c>
    </row>
    <row r="5" spans="1:14" s="19" customFormat="1">
      <c r="A5" s="257">
        <v>2</v>
      </c>
      <c r="B5" s="248" t="s">
        <v>1226</v>
      </c>
      <c r="C5" s="246">
        <v>440000</v>
      </c>
      <c r="D5" s="255"/>
      <c r="E5" s="255"/>
      <c r="F5" s="243" t="s">
        <v>1234</v>
      </c>
      <c r="G5" s="549"/>
      <c r="H5" s="593"/>
      <c r="I5" s="549"/>
      <c r="J5" s="556"/>
      <c r="K5" s="553"/>
      <c r="L5" s="557"/>
      <c r="M5" s="553"/>
    </row>
    <row r="6" spans="1:14" s="19" customFormat="1" ht="28.5">
      <c r="A6" s="257">
        <v>3</v>
      </c>
      <c r="B6" s="248" t="s">
        <v>1227</v>
      </c>
      <c r="C6" s="246">
        <v>1210000</v>
      </c>
      <c r="D6" s="255"/>
      <c r="E6" s="255"/>
      <c r="F6" s="243" t="s">
        <v>1234</v>
      </c>
      <c r="G6" s="246">
        <v>1250000</v>
      </c>
      <c r="H6" s="253">
        <f>40000/1250000</f>
        <v>3.2000000000000001E-2</v>
      </c>
      <c r="I6" s="252" t="s">
        <v>1942</v>
      </c>
      <c r="J6" s="248" t="s">
        <v>1232</v>
      </c>
      <c r="K6" s="553"/>
      <c r="L6" s="557"/>
      <c r="M6" s="553"/>
    </row>
    <row r="7" spans="1:14" s="19" customFormat="1" ht="42.75">
      <c r="A7" s="257">
        <v>4</v>
      </c>
      <c r="B7" s="248" t="s">
        <v>1228</v>
      </c>
      <c r="C7" s="246">
        <v>90000</v>
      </c>
      <c r="D7" s="255"/>
      <c r="E7" s="255"/>
      <c r="F7" s="243" t="s">
        <v>1235</v>
      </c>
      <c r="G7" s="339">
        <v>100000</v>
      </c>
      <c r="H7" s="253">
        <f>10000/100000/20*30</f>
        <v>0.15</v>
      </c>
      <c r="I7" s="252" t="s">
        <v>1939</v>
      </c>
      <c r="J7" s="255"/>
      <c r="K7" s="553"/>
      <c r="L7" s="557"/>
      <c r="M7" s="553"/>
    </row>
    <row r="8" spans="1:14" s="19" customFormat="1">
      <c r="A8" s="257">
        <v>5</v>
      </c>
      <c r="B8" s="248" t="s">
        <v>1229</v>
      </c>
      <c r="C8" s="246">
        <v>70000</v>
      </c>
      <c r="D8" s="255"/>
      <c r="E8" s="255"/>
      <c r="F8" s="243" t="s">
        <v>1235</v>
      </c>
      <c r="G8" s="248">
        <v>150000</v>
      </c>
      <c r="H8" s="248" t="s">
        <v>2221</v>
      </c>
      <c r="I8" s="248"/>
      <c r="J8" s="248"/>
      <c r="K8" s="553"/>
      <c r="L8" s="557"/>
      <c r="M8" s="553"/>
    </row>
    <row r="9" spans="1:14" s="81" customFormat="1" ht="26.25" customHeight="1">
      <c r="A9" s="554" t="s">
        <v>1938</v>
      </c>
      <c r="B9" s="554"/>
      <c r="C9" s="238">
        <f>SUM(C4:C8)</f>
        <v>3310000</v>
      </c>
      <c r="D9" s="236"/>
      <c r="E9" s="236"/>
      <c r="F9" s="239"/>
      <c r="G9" s="238">
        <f>SUM(G4:G8)</f>
        <v>3500000</v>
      </c>
      <c r="H9" s="247"/>
      <c r="I9" s="247"/>
      <c r="J9" s="247"/>
      <c r="K9" s="459"/>
      <c r="L9" s="459"/>
      <c r="M9" s="459"/>
    </row>
    <row r="10" spans="1:14" ht="30.75" customHeight="1">
      <c r="A10" s="606" t="s">
        <v>9466</v>
      </c>
      <c r="B10" s="606"/>
      <c r="C10" s="606"/>
      <c r="D10" s="606"/>
      <c r="E10" s="606"/>
      <c r="F10" s="606"/>
      <c r="G10" s="606"/>
      <c r="H10" s="606"/>
      <c r="I10" s="606"/>
      <c r="J10" s="606"/>
      <c r="K10" s="606"/>
      <c r="L10" s="606"/>
      <c r="M10" s="606"/>
      <c r="N10" s="134"/>
    </row>
    <row r="11" spans="1:14">
      <c r="A11" s="20" t="s">
        <v>2204</v>
      </c>
      <c r="B11" s="244" t="s">
        <v>1</v>
      </c>
      <c r="C11" s="245" t="s">
        <v>84</v>
      </c>
      <c r="D11" s="244" t="s">
        <v>21</v>
      </c>
      <c r="E11" s="244" t="s">
        <v>22</v>
      </c>
      <c r="F11" s="244" t="s">
        <v>2</v>
      </c>
      <c r="G11" s="14"/>
      <c r="H11" s="12"/>
      <c r="I11" s="12"/>
      <c r="J11" s="12"/>
      <c r="K11" s="12"/>
      <c r="L11" s="12"/>
    </row>
    <row r="12" spans="1:14">
      <c r="A12" s="186"/>
      <c r="B12" s="248" t="s">
        <v>1240</v>
      </c>
      <c r="C12" s="457">
        <v>500000</v>
      </c>
      <c r="D12" s="255"/>
      <c r="E12" s="255"/>
      <c r="F12" s="243" t="s">
        <v>1241</v>
      </c>
      <c r="G12" s="3"/>
      <c r="K12" s="19"/>
      <c r="L12" s="19"/>
    </row>
    <row r="13" spans="1:14">
      <c r="A13" s="186"/>
      <c r="B13" s="248" t="s">
        <v>337</v>
      </c>
      <c r="C13" s="457">
        <v>500000</v>
      </c>
      <c r="D13" s="255"/>
      <c r="E13" s="255"/>
      <c r="F13" s="243" t="s">
        <v>1241</v>
      </c>
      <c r="G13" s="3"/>
    </row>
    <row r="14" spans="1:14">
      <c r="A14" s="186"/>
      <c r="B14" s="248" t="s">
        <v>337</v>
      </c>
      <c r="C14" s="457">
        <v>500000</v>
      </c>
      <c r="D14" s="255"/>
      <c r="E14" s="255"/>
      <c r="F14" s="243" t="s">
        <v>1241</v>
      </c>
      <c r="G14" s="3"/>
    </row>
    <row r="15" spans="1:14">
      <c r="A15" s="13"/>
      <c r="B15" s="248" t="s">
        <v>1233</v>
      </c>
      <c r="C15" s="458">
        <v>-1500000</v>
      </c>
      <c r="D15" s="255"/>
      <c r="E15" s="255"/>
      <c r="F15" s="243" t="s">
        <v>1237</v>
      </c>
      <c r="G15" s="187"/>
      <c r="H15" s="188"/>
      <c r="I15" s="189"/>
      <c r="J15" s="15"/>
      <c r="K15" s="112"/>
      <c r="L15" s="112"/>
    </row>
    <row r="16" spans="1:14">
      <c r="A16" s="186"/>
      <c r="B16" s="248" t="s">
        <v>343</v>
      </c>
      <c r="C16" s="457">
        <v>1000000</v>
      </c>
      <c r="D16" s="255"/>
      <c r="E16" s="255"/>
      <c r="F16" s="243" t="s">
        <v>1241</v>
      </c>
    </row>
    <row r="17" spans="1:13">
      <c r="A17" s="615"/>
      <c r="B17" s="556" t="s">
        <v>1236</v>
      </c>
      <c r="C17" s="458">
        <v>-10000</v>
      </c>
      <c r="D17" s="553"/>
      <c r="E17" s="553"/>
      <c r="F17" s="553" t="s">
        <v>1238</v>
      </c>
      <c r="G17" s="616"/>
      <c r="H17" s="616"/>
      <c r="I17" s="616"/>
      <c r="J17" s="616"/>
      <c r="K17" s="616"/>
      <c r="L17" s="616"/>
    </row>
    <row r="18" spans="1:13">
      <c r="A18" s="615"/>
      <c r="B18" s="556"/>
      <c r="C18" s="458">
        <v>-50000</v>
      </c>
      <c r="D18" s="553"/>
      <c r="E18" s="553"/>
      <c r="F18" s="553"/>
      <c r="G18" s="616"/>
      <c r="H18" s="616"/>
      <c r="I18" s="616"/>
      <c r="J18" s="616"/>
      <c r="K18" s="616"/>
      <c r="L18" s="616"/>
    </row>
    <row r="19" spans="1:13">
      <c r="A19" s="615"/>
      <c r="B19" s="556"/>
      <c r="C19" s="458">
        <v>-40000</v>
      </c>
      <c r="D19" s="553"/>
      <c r="E19" s="553"/>
      <c r="F19" s="553"/>
      <c r="G19" s="616"/>
      <c r="H19" s="616"/>
      <c r="I19" s="616"/>
      <c r="J19" s="616"/>
      <c r="K19" s="616"/>
      <c r="L19" s="616"/>
    </row>
    <row r="20" spans="1:13">
      <c r="A20" s="615"/>
      <c r="B20" s="556"/>
      <c r="C20" s="458">
        <v>-100000</v>
      </c>
      <c r="D20" s="553"/>
      <c r="E20" s="553"/>
      <c r="F20" s="553"/>
      <c r="G20" s="616"/>
      <c r="H20" s="616"/>
      <c r="I20" s="616"/>
      <c r="J20" s="616"/>
      <c r="K20" s="616"/>
      <c r="L20" s="616"/>
    </row>
    <row r="21" spans="1:13">
      <c r="A21" s="615"/>
      <c r="B21" s="556"/>
      <c r="C21" s="458">
        <v>-500000</v>
      </c>
      <c r="D21" s="553"/>
      <c r="E21" s="553"/>
      <c r="F21" s="553"/>
      <c r="G21" s="616"/>
      <c r="H21" s="616"/>
      <c r="I21" s="616"/>
      <c r="J21" s="616"/>
      <c r="K21" s="616"/>
      <c r="L21" s="616"/>
    </row>
    <row r="22" spans="1:13">
      <c r="A22" s="13"/>
      <c r="B22" s="248" t="s">
        <v>1239</v>
      </c>
      <c r="C22" s="458">
        <v>-300000</v>
      </c>
      <c r="D22" s="255"/>
      <c r="E22" s="255"/>
      <c r="F22" s="243" t="s">
        <v>1238</v>
      </c>
      <c r="G22" s="187"/>
      <c r="H22" s="188"/>
      <c r="I22" s="189"/>
      <c r="J22" s="15"/>
      <c r="K22" s="112"/>
      <c r="L22" s="112"/>
    </row>
    <row r="23" spans="1:13">
      <c r="B23" s="248" t="s">
        <v>1938</v>
      </c>
      <c r="C23" s="458">
        <f>SUM(C12:C22)</f>
        <v>0</v>
      </c>
      <c r="D23" s="255"/>
      <c r="E23" s="255"/>
      <c r="F23" s="243"/>
    </row>
    <row r="24" spans="1:13" ht="31.5" customHeight="1">
      <c r="A24" s="606" t="s">
        <v>9467</v>
      </c>
      <c r="B24" s="606"/>
      <c r="C24" s="606"/>
      <c r="D24" s="606"/>
      <c r="E24" s="606"/>
      <c r="F24" s="606"/>
      <c r="G24" s="606"/>
      <c r="H24" s="606"/>
      <c r="I24" s="606"/>
      <c r="J24" s="606"/>
      <c r="K24" s="606"/>
      <c r="L24" s="606"/>
      <c r="M24" s="606"/>
    </row>
  </sheetData>
  <mergeCells count="33">
    <mergeCell ref="J17:J21"/>
    <mergeCell ref="K17:K21"/>
    <mergeCell ref="L17:L21"/>
    <mergeCell ref="G17:G21"/>
    <mergeCell ref="H17:H21"/>
    <mergeCell ref="I17:I21"/>
    <mergeCell ref="A17:A21"/>
    <mergeCell ref="D17:D21"/>
    <mergeCell ref="B17:B21"/>
    <mergeCell ref="E17:E21"/>
    <mergeCell ref="F17:F21"/>
    <mergeCell ref="H4:H5"/>
    <mergeCell ref="A2:A3"/>
    <mergeCell ref="B2:B3"/>
    <mergeCell ref="C2:C3"/>
    <mergeCell ref="D2:D3"/>
    <mergeCell ref="E2:E3"/>
    <mergeCell ref="A10:M10"/>
    <mergeCell ref="A24:M24"/>
    <mergeCell ref="A9:B9"/>
    <mergeCell ref="M2:M3"/>
    <mergeCell ref="K3:L3"/>
    <mergeCell ref="M4:M8"/>
    <mergeCell ref="F2:F3"/>
    <mergeCell ref="G2:G3"/>
    <mergeCell ref="H2:H3"/>
    <mergeCell ref="I2:I3"/>
    <mergeCell ref="J2:L2"/>
    <mergeCell ref="K4:K8"/>
    <mergeCell ref="L4:L8"/>
    <mergeCell ref="I4:I5"/>
    <mergeCell ref="J4:J5"/>
    <mergeCell ref="G4:G5"/>
  </mergeCells>
  <phoneticPr fontId="2" type="noConversion"/>
  <printOptions horizontalCentered="1"/>
  <pageMargins left="0.51181102362204722" right="0.51181102362204722" top="0.74803149606299213" bottom="0.55118110236220474" header="0.31496062992125984" footer="0.31496062992125984"/>
  <pageSetup paperSize="9" scale="75" orientation="landscape" r:id="rId1"/>
  <headerFooter>
    <oddFooter>&amp;C&amp;P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2"/>
  <sheetViews>
    <sheetView zoomScale="90" zoomScaleNormal="90" workbookViewId="0">
      <selection activeCell="C3" sqref="C3:D48"/>
    </sheetView>
  </sheetViews>
  <sheetFormatPr defaultColWidth="9" defaultRowHeight="14.25"/>
  <cols>
    <col min="1" max="1" width="5.5" style="3" customWidth="1"/>
    <col min="2" max="2" width="9" style="3"/>
    <col min="3" max="4" width="19.5" style="3" customWidth="1"/>
    <col min="5" max="5" width="12.625" style="3" customWidth="1"/>
    <col min="6" max="6" width="14" style="3" customWidth="1"/>
    <col min="7" max="7" width="26.875" style="3" customWidth="1"/>
    <col min="8" max="16384" width="9" style="3"/>
  </cols>
  <sheetData>
    <row r="1" spans="1:7" s="2" customFormat="1" ht="19.5">
      <c r="A1" s="1" t="s">
        <v>8917</v>
      </c>
    </row>
    <row r="2" spans="1:7" ht="28.5">
      <c r="A2" s="382" t="s">
        <v>0</v>
      </c>
      <c r="B2" s="244" t="s">
        <v>1</v>
      </c>
      <c r="C2" s="244" t="s">
        <v>21</v>
      </c>
      <c r="D2" s="244" t="s">
        <v>22</v>
      </c>
      <c r="E2" s="244" t="s">
        <v>2018</v>
      </c>
      <c r="F2" s="244" t="s">
        <v>2</v>
      </c>
      <c r="G2" s="244" t="s">
        <v>2017</v>
      </c>
    </row>
    <row r="3" spans="1:7">
      <c r="A3" s="248">
        <v>1</v>
      </c>
      <c r="B3" s="248" t="s">
        <v>1242</v>
      </c>
      <c r="C3" s="255"/>
      <c r="D3" s="255"/>
      <c r="E3" s="254">
        <v>100000</v>
      </c>
      <c r="F3" s="248" t="s">
        <v>1241</v>
      </c>
      <c r="G3" s="248"/>
    </row>
    <row r="4" spans="1:7">
      <c r="A4" s="248">
        <v>2</v>
      </c>
      <c r="B4" s="248" t="s">
        <v>1243</v>
      </c>
      <c r="C4" s="255"/>
      <c r="D4" s="255"/>
      <c r="E4" s="254">
        <v>12000</v>
      </c>
      <c r="F4" s="248" t="s">
        <v>1241</v>
      </c>
      <c r="G4" s="248"/>
    </row>
    <row r="5" spans="1:7">
      <c r="A5" s="248">
        <v>3</v>
      </c>
      <c r="B5" s="248" t="s">
        <v>1244</v>
      </c>
      <c r="C5" s="255"/>
      <c r="D5" s="255"/>
      <c r="E5" s="254">
        <v>60000</v>
      </c>
      <c r="F5" s="248" t="s">
        <v>1235</v>
      </c>
      <c r="G5" s="248"/>
    </row>
    <row r="6" spans="1:7">
      <c r="A6" s="248">
        <v>4</v>
      </c>
      <c r="B6" s="248" t="s">
        <v>1245</v>
      </c>
      <c r="C6" s="255"/>
      <c r="D6" s="255"/>
      <c r="E6" s="254">
        <v>28000</v>
      </c>
      <c r="F6" s="248" t="s">
        <v>1235</v>
      </c>
      <c r="G6" s="248"/>
    </row>
    <row r="7" spans="1:7">
      <c r="A7" s="248">
        <v>5</v>
      </c>
      <c r="B7" s="248" t="s">
        <v>1246</v>
      </c>
      <c r="C7" s="255"/>
      <c r="D7" s="255"/>
      <c r="E7" s="254">
        <v>40000</v>
      </c>
      <c r="F7" s="248" t="s">
        <v>1235</v>
      </c>
      <c r="G7" s="248"/>
    </row>
    <row r="8" spans="1:7" ht="42.75">
      <c r="A8" s="248">
        <v>6</v>
      </c>
      <c r="B8" s="248" t="s">
        <v>1661</v>
      </c>
      <c r="C8" s="255"/>
      <c r="D8" s="255"/>
      <c r="E8" s="254">
        <v>100000</v>
      </c>
      <c r="F8" s="248" t="s">
        <v>1665</v>
      </c>
      <c r="G8" s="370" t="s">
        <v>8744</v>
      </c>
    </row>
    <row r="9" spans="1:7">
      <c r="A9" s="248">
        <v>7</v>
      </c>
      <c r="B9" s="248" t="s">
        <v>1662</v>
      </c>
      <c r="C9" s="255"/>
      <c r="D9" s="255"/>
      <c r="E9" s="254">
        <v>50000</v>
      </c>
      <c r="F9" s="248" t="s">
        <v>1665</v>
      </c>
      <c r="G9" s="248"/>
    </row>
    <row r="10" spans="1:7">
      <c r="A10" s="248">
        <v>8</v>
      </c>
      <c r="B10" s="248" t="s">
        <v>1663</v>
      </c>
      <c r="C10" s="255"/>
      <c r="D10" s="255"/>
      <c r="E10" s="254">
        <v>40000</v>
      </c>
      <c r="F10" s="248" t="s">
        <v>1665</v>
      </c>
      <c r="G10" s="248"/>
    </row>
    <row r="11" spans="1:7">
      <c r="A11" s="248">
        <v>9</v>
      </c>
      <c r="B11" s="248" t="s">
        <v>1664</v>
      </c>
      <c r="C11" s="255"/>
      <c r="D11" s="255"/>
      <c r="E11" s="254">
        <v>10000</v>
      </c>
      <c r="F11" s="248" t="s">
        <v>1665</v>
      </c>
      <c r="G11" s="248"/>
    </row>
    <row r="12" spans="1:7">
      <c r="A12" s="248">
        <v>10</v>
      </c>
      <c r="B12" s="248" t="s">
        <v>1666</v>
      </c>
      <c r="C12" s="255"/>
      <c r="D12" s="255"/>
      <c r="E12" s="254">
        <v>5000</v>
      </c>
      <c r="F12" s="248" t="s">
        <v>1695</v>
      </c>
      <c r="G12" s="248"/>
    </row>
    <row r="13" spans="1:7">
      <c r="A13" s="248">
        <v>11</v>
      </c>
      <c r="B13" s="248" t="s">
        <v>1667</v>
      </c>
      <c r="C13" s="255"/>
      <c r="D13" s="255"/>
      <c r="E13" s="254">
        <v>3000</v>
      </c>
      <c r="F13" s="248" t="s">
        <v>1695</v>
      </c>
      <c r="G13" s="248"/>
    </row>
    <row r="14" spans="1:7">
      <c r="A14" s="248">
        <v>12</v>
      </c>
      <c r="B14" s="248" t="s">
        <v>1668</v>
      </c>
      <c r="C14" s="255"/>
      <c r="D14" s="255"/>
      <c r="E14" s="254">
        <v>2000</v>
      </c>
      <c r="F14" s="248" t="s">
        <v>1695</v>
      </c>
      <c r="G14" s="248"/>
    </row>
    <row r="15" spans="1:7">
      <c r="A15" s="248">
        <v>13</v>
      </c>
      <c r="B15" s="248" t="s">
        <v>1669</v>
      </c>
      <c r="C15" s="255"/>
      <c r="D15" s="255"/>
      <c r="E15" s="254">
        <v>2000</v>
      </c>
      <c r="F15" s="248" t="s">
        <v>1695</v>
      </c>
      <c r="G15" s="248"/>
    </row>
    <row r="16" spans="1:7">
      <c r="A16" s="248">
        <v>14</v>
      </c>
      <c r="B16" s="248" t="s">
        <v>1670</v>
      </c>
      <c r="C16" s="255"/>
      <c r="D16" s="255"/>
      <c r="E16" s="254">
        <v>2000</v>
      </c>
      <c r="F16" s="248" t="s">
        <v>1695</v>
      </c>
      <c r="G16" s="248"/>
    </row>
    <row r="17" spans="1:7">
      <c r="A17" s="248">
        <v>15</v>
      </c>
      <c r="B17" s="248" t="s">
        <v>1671</v>
      </c>
      <c r="C17" s="255"/>
      <c r="D17" s="255"/>
      <c r="E17" s="254">
        <v>2000</v>
      </c>
      <c r="F17" s="248" t="s">
        <v>1695</v>
      </c>
      <c r="G17" s="248"/>
    </row>
    <row r="18" spans="1:7">
      <c r="A18" s="248">
        <v>16</v>
      </c>
      <c r="B18" s="248" t="s">
        <v>1672</v>
      </c>
      <c r="C18" s="255"/>
      <c r="D18" s="255"/>
      <c r="E18" s="254">
        <v>2000</v>
      </c>
      <c r="F18" s="248" t="s">
        <v>1696</v>
      </c>
      <c r="G18" s="248"/>
    </row>
    <row r="19" spans="1:7">
      <c r="A19" s="248">
        <v>17</v>
      </c>
      <c r="B19" s="248" t="s">
        <v>1673</v>
      </c>
      <c r="C19" s="255"/>
      <c r="D19" s="255"/>
      <c r="E19" s="254">
        <v>3000</v>
      </c>
      <c r="F19" s="248" t="s">
        <v>1696</v>
      </c>
      <c r="G19" s="248"/>
    </row>
    <row r="20" spans="1:7">
      <c r="A20" s="248">
        <v>18</v>
      </c>
      <c r="B20" s="248" t="s">
        <v>1674</v>
      </c>
      <c r="C20" s="255"/>
      <c r="D20" s="255"/>
      <c r="E20" s="254">
        <v>5000</v>
      </c>
      <c r="F20" s="248" t="s">
        <v>1696</v>
      </c>
      <c r="G20" s="248"/>
    </row>
    <row r="21" spans="1:7">
      <c r="A21" s="248">
        <v>19</v>
      </c>
      <c r="B21" s="248" t="s">
        <v>1675</v>
      </c>
      <c r="C21" s="255"/>
      <c r="D21" s="255"/>
      <c r="E21" s="254">
        <v>5000</v>
      </c>
      <c r="F21" s="248" t="s">
        <v>1696</v>
      </c>
      <c r="G21" s="248"/>
    </row>
    <row r="22" spans="1:7">
      <c r="A22" s="248">
        <v>20</v>
      </c>
      <c r="B22" s="248" t="s">
        <v>1676</v>
      </c>
      <c r="C22" s="255"/>
      <c r="D22" s="255"/>
      <c r="E22" s="254">
        <v>5000</v>
      </c>
      <c r="F22" s="248" t="s">
        <v>1696</v>
      </c>
      <c r="G22" s="248"/>
    </row>
    <row r="23" spans="1:7" ht="28.5">
      <c r="A23" s="248">
        <v>21</v>
      </c>
      <c r="B23" s="248" t="s">
        <v>1677</v>
      </c>
      <c r="C23" s="255"/>
      <c r="D23" s="255"/>
      <c r="E23" s="254">
        <v>2000</v>
      </c>
      <c r="F23" s="248" t="s">
        <v>1696</v>
      </c>
      <c r="G23" s="243" t="s">
        <v>3911</v>
      </c>
    </row>
    <row r="24" spans="1:7" ht="28.5">
      <c r="A24" s="248">
        <v>22</v>
      </c>
      <c r="B24" s="248" t="s">
        <v>1678</v>
      </c>
      <c r="C24" s="255"/>
      <c r="D24" s="255"/>
      <c r="E24" s="254">
        <v>20000</v>
      </c>
      <c r="F24" s="248" t="s">
        <v>1697</v>
      </c>
      <c r="G24" s="243" t="s">
        <v>3911</v>
      </c>
    </row>
    <row r="25" spans="1:7">
      <c r="A25" s="248">
        <v>23</v>
      </c>
      <c r="B25" s="248" t="s">
        <v>1679</v>
      </c>
      <c r="C25" s="255"/>
      <c r="D25" s="255"/>
      <c r="E25" s="254">
        <v>2000</v>
      </c>
      <c r="F25" s="248" t="s">
        <v>1698</v>
      </c>
      <c r="G25" s="248"/>
    </row>
    <row r="26" spans="1:7">
      <c r="A26" s="248">
        <v>24</v>
      </c>
      <c r="B26" s="248" t="s">
        <v>1680</v>
      </c>
      <c r="C26" s="255"/>
      <c r="D26" s="255"/>
      <c r="E26" s="254">
        <v>3000</v>
      </c>
      <c r="F26" s="248" t="s">
        <v>1698</v>
      </c>
      <c r="G26" s="248"/>
    </row>
    <row r="27" spans="1:7">
      <c r="A27" s="248">
        <v>25</v>
      </c>
      <c r="B27" s="248" t="s">
        <v>1681</v>
      </c>
      <c r="C27" s="255"/>
      <c r="D27" s="255"/>
      <c r="E27" s="254">
        <v>15000</v>
      </c>
      <c r="F27" s="248" t="s">
        <v>1698</v>
      </c>
      <c r="G27" s="248"/>
    </row>
    <row r="28" spans="1:7">
      <c r="A28" s="248">
        <v>26</v>
      </c>
      <c r="B28" s="248" t="s">
        <v>1682</v>
      </c>
      <c r="C28" s="255"/>
      <c r="D28" s="255"/>
      <c r="E28" s="254">
        <v>2000</v>
      </c>
      <c r="F28" s="248" t="s">
        <v>1698</v>
      </c>
      <c r="G28" s="248"/>
    </row>
    <row r="29" spans="1:7">
      <c r="A29" s="248">
        <v>27</v>
      </c>
      <c r="B29" s="248" t="s">
        <v>1683</v>
      </c>
      <c r="C29" s="255"/>
      <c r="D29" s="255"/>
      <c r="E29" s="254">
        <v>2000</v>
      </c>
      <c r="F29" s="248" t="s">
        <v>1698</v>
      </c>
      <c r="G29" s="248"/>
    </row>
    <row r="30" spans="1:7">
      <c r="A30" s="248">
        <v>28</v>
      </c>
      <c r="B30" s="248" t="s">
        <v>1684</v>
      </c>
      <c r="C30" s="255"/>
      <c r="D30" s="255"/>
      <c r="E30" s="254">
        <v>1000</v>
      </c>
      <c r="F30" s="248" t="s">
        <v>1698</v>
      </c>
      <c r="G30" s="248"/>
    </row>
    <row r="31" spans="1:7">
      <c r="A31" s="248">
        <v>29</v>
      </c>
      <c r="B31" s="248" t="s">
        <v>1685</v>
      </c>
      <c r="C31" s="255"/>
      <c r="D31" s="255"/>
      <c r="E31" s="254">
        <v>2000</v>
      </c>
      <c r="F31" s="248" t="s">
        <v>1698</v>
      </c>
      <c r="G31" s="248"/>
    </row>
    <row r="32" spans="1:7">
      <c r="A32" s="248">
        <v>30</v>
      </c>
      <c r="B32" s="248" t="s">
        <v>1686</v>
      </c>
      <c r="C32" s="255"/>
      <c r="D32" s="255"/>
      <c r="E32" s="254">
        <v>2000</v>
      </c>
      <c r="F32" s="248" t="s">
        <v>1698</v>
      </c>
      <c r="G32" s="248"/>
    </row>
    <row r="33" spans="1:7">
      <c r="A33" s="248">
        <v>31</v>
      </c>
      <c r="B33" s="248" t="s">
        <v>1619</v>
      </c>
      <c r="C33" s="255"/>
      <c r="D33" s="255"/>
      <c r="E33" s="254">
        <v>2000</v>
      </c>
      <c r="F33" s="248" t="s">
        <v>1699</v>
      </c>
      <c r="G33" s="248"/>
    </row>
    <row r="34" spans="1:7">
      <c r="A34" s="248">
        <v>32</v>
      </c>
      <c r="B34" s="248" t="s">
        <v>1687</v>
      </c>
      <c r="C34" s="255"/>
      <c r="D34" s="255"/>
      <c r="E34" s="254">
        <v>2000</v>
      </c>
      <c r="F34" s="248" t="s">
        <v>1699</v>
      </c>
      <c r="G34" s="248"/>
    </row>
    <row r="35" spans="1:7">
      <c r="A35" s="248">
        <v>33</v>
      </c>
      <c r="B35" s="248" t="s">
        <v>1688</v>
      </c>
      <c r="C35" s="255"/>
      <c r="D35" s="255"/>
      <c r="E35" s="254">
        <v>2000</v>
      </c>
      <c r="F35" s="248" t="s">
        <v>1699</v>
      </c>
      <c r="G35" s="248"/>
    </row>
    <row r="36" spans="1:7">
      <c r="A36" s="248">
        <v>34</v>
      </c>
      <c r="B36" s="248" t="s">
        <v>1689</v>
      </c>
      <c r="C36" s="255"/>
      <c r="D36" s="255"/>
      <c r="E36" s="254">
        <v>2000</v>
      </c>
      <c r="F36" s="248" t="s">
        <v>1699</v>
      </c>
      <c r="G36" s="248"/>
    </row>
    <row r="37" spans="1:7">
      <c r="A37" s="248">
        <v>35</v>
      </c>
      <c r="B37" s="248" t="s">
        <v>1690</v>
      </c>
      <c r="C37" s="255"/>
      <c r="D37" s="255"/>
      <c r="E37" s="254">
        <v>2000</v>
      </c>
      <c r="F37" s="248" t="s">
        <v>1699</v>
      </c>
      <c r="G37" s="248"/>
    </row>
    <row r="38" spans="1:7">
      <c r="A38" s="248">
        <v>36</v>
      </c>
      <c r="B38" s="248" t="s">
        <v>1691</v>
      </c>
      <c r="C38" s="255"/>
      <c r="D38" s="255"/>
      <c r="E38" s="254">
        <v>2000</v>
      </c>
      <c r="F38" s="248" t="s">
        <v>1699</v>
      </c>
      <c r="G38" s="248"/>
    </row>
    <row r="39" spans="1:7">
      <c r="A39" s="248">
        <v>37</v>
      </c>
      <c r="B39" s="248" t="s">
        <v>1692</v>
      </c>
      <c r="C39" s="255"/>
      <c r="D39" s="255"/>
      <c r="E39" s="254">
        <v>2000</v>
      </c>
      <c r="F39" s="248" t="s">
        <v>1699</v>
      </c>
      <c r="G39" s="248"/>
    </row>
    <row r="40" spans="1:7">
      <c r="A40" s="248">
        <v>38</v>
      </c>
      <c r="B40" s="248" t="s">
        <v>1621</v>
      </c>
      <c r="C40" s="255"/>
      <c r="D40" s="255"/>
      <c r="E40" s="254">
        <v>2000</v>
      </c>
      <c r="F40" s="248" t="s">
        <v>1699</v>
      </c>
      <c r="G40" s="248"/>
    </row>
    <row r="41" spans="1:7">
      <c r="A41" s="248">
        <v>39</v>
      </c>
      <c r="B41" s="248" t="s">
        <v>1622</v>
      </c>
      <c r="C41" s="255"/>
      <c r="D41" s="255"/>
      <c r="E41" s="254">
        <v>2000</v>
      </c>
      <c r="F41" s="248" t="s">
        <v>1699</v>
      </c>
      <c r="G41" s="248"/>
    </row>
    <row r="42" spans="1:7">
      <c r="A42" s="248">
        <v>40</v>
      </c>
      <c r="B42" s="248" t="s">
        <v>1693</v>
      </c>
      <c r="C42" s="255"/>
      <c r="D42" s="255"/>
      <c r="E42" s="254">
        <v>2000</v>
      </c>
      <c r="F42" s="248" t="s">
        <v>1699</v>
      </c>
      <c r="G42" s="248"/>
    </row>
    <row r="43" spans="1:7">
      <c r="A43" s="248">
        <v>41</v>
      </c>
      <c r="B43" s="248" t="s">
        <v>1694</v>
      </c>
      <c r="C43" s="255"/>
      <c r="D43" s="255"/>
      <c r="E43" s="254">
        <v>1000</v>
      </c>
      <c r="F43" s="248" t="s">
        <v>1699</v>
      </c>
      <c r="G43" s="248"/>
    </row>
    <row r="44" spans="1:7">
      <c r="A44" s="248">
        <v>42</v>
      </c>
      <c r="B44" s="248" t="s">
        <v>1584</v>
      </c>
      <c r="C44" s="255"/>
      <c r="D44" s="255"/>
      <c r="E44" s="254">
        <v>1000</v>
      </c>
      <c r="F44" s="248" t="s">
        <v>1699</v>
      </c>
      <c r="G44" s="248"/>
    </row>
    <row r="45" spans="1:7">
      <c r="A45" s="248">
        <v>43</v>
      </c>
      <c r="B45" s="248" t="s">
        <v>1700</v>
      </c>
      <c r="C45" s="255"/>
      <c r="D45" s="255"/>
      <c r="E45" s="254">
        <v>2000</v>
      </c>
      <c r="F45" s="248" t="s">
        <v>1699</v>
      </c>
      <c r="G45" s="248"/>
    </row>
    <row r="46" spans="1:7">
      <c r="A46" s="248">
        <v>44</v>
      </c>
      <c r="B46" s="248" t="s">
        <v>2987</v>
      </c>
      <c r="C46" s="255"/>
      <c r="D46" s="255"/>
      <c r="E46" s="254">
        <v>11495</v>
      </c>
      <c r="F46" s="248" t="s">
        <v>8703</v>
      </c>
      <c r="G46" s="553" t="s">
        <v>8745</v>
      </c>
    </row>
    <row r="47" spans="1:7">
      <c r="A47" s="248">
        <v>45</v>
      </c>
      <c r="B47" s="248" t="s">
        <v>3274</v>
      </c>
      <c r="C47" s="255"/>
      <c r="D47" s="255"/>
      <c r="E47" s="254">
        <v>11495</v>
      </c>
      <c r="F47" s="248" t="s">
        <v>8697</v>
      </c>
      <c r="G47" s="553"/>
    </row>
    <row r="48" spans="1:7">
      <c r="A48" s="248">
        <v>46</v>
      </c>
      <c r="B48" s="248" t="s">
        <v>3574</v>
      </c>
      <c r="C48" s="36"/>
      <c r="D48" s="255"/>
      <c r="E48" s="254">
        <v>11495</v>
      </c>
      <c r="F48" s="248" t="s">
        <v>8698</v>
      </c>
      <c r="G48" s="553"/>
    </row>
    <row r="49" spans="1:7" ht="27" customHeight="1">
      <c r="A49" s="582" t="s">
        <v>1938</v>
      </c>
      <c r="B49" s="582"/>
      <c r="C49" s="582"/>
      <c r="D49" s="582"/>
      <c r="E49" s="254">
        <f>SUM(E3:E48)</f>
        <v>585485</v>
      </c>
      <c r="F49" s="248"/>
      <c r="G49" s="254"/>
    </row>
    <row r="50" spans="1:7" ht="36.75" customHeight="1">
      <c r="A50" s="577" t="s">
        <v>2195</v>
      </c>
      <c r="B50" s="577"/>
      <c r="C50" s="577"/>
      <c r="D50" s="577"/>
      <c r="E50" s="351">
        <f>E8</f>
        <v>100000</v>
      </c>
      <c r="F50" s="303"/>
      <c r="G50" s="566" t="s">
        <v>3669</v>
      </c>
    </row>
    <row r="51" spans="1:7" ht="36.75" customHeight="1">
      <c r="A51" s="577" t="s">
        <v>2196</v>
      </c>
      <c r="B51" s="577"/>
      <c r="C51" s="577"/>
      <c r="D51" s="577"/>
      <c r="E51" s="351">
        <f>E49-E50</f>
        <v>485485</v>
      </c>
      <c r="F51" s="303"/>
      <c r="G51" s="566"/>
    </row>
    <row r="52" spans="1:7" ht="28.5" customHeight="1">
      <c r="A52" s="557" t="s">
        <v>9465</v>
      </c>
      <c r="B52" s="557"/>
      <c r="C52" s="557"/>
      <c r="D52" s="557"/>
      <c r="E52" s="557"/>
      <c r="F52" s="557"/>
      <c r="G52" s="557"/>
    </row>
  </sheetData>
  <mergeCells count="6">
    <mergeCell ref="G50:G51"/>
    <mergeCell ref="G46:G48"/>
    <mergeCell ref="A52:G52"/>
    <mergeCell ref="A49:D49"/>
    <mergeCell ref="A50:D50"/>
    <mergeCell ref="A51:D51"/>
  </mergeCells>
  <phoneticPr fontId="2" type="noConversion"/>
  <printOptions horizontalCentered="1"/>
  <pageMargins left="0.70866141732283472" right="0.51181102362204722" top="0.55118110236220474" bottom="0.55118110236220474" header="0.31496062992125984" footer="0.31496062992125984"/>
  <pageSetup paperSize="9" scale="83" fitToHeight="6" orientation="portrait" r:id="rId1"/>
  <headerFooter>
    <oddFooter>&amp;C&amp;P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6"/>
  <sheetViews>
    <sheetView workbookViewId="0">
      <selection activeCell="D4" sqref="D4:E45"/>
    </sheetView>
  </sheetViews>
  <sheetFormatPr defaultColWidth="13.75" defaultRowHeight="14.25"/>
  <cols>
    <col min="1" max="1" width="4.75" style="87" customWidth="1"/>
    <col min="2" max="2" width="10" style="87" customWidth="1"/>
    <col min="3" max="3" width="13.5" style="184" customWidth="1"/>
    <col min="4" max="4" width="20.25" style="101" customWidth="1"/>
    <col min="5" max="5" width="17.625" style="101" customWidth="1"/>
    <col min="6" max="6" width="16.875" style="101" customWidth="1"/>
    <col min="7" max="7" width="13.5" style="87" customWidth="1"/>
    <col min="8" max="8" width="9.5" style="87" customWidth="1"/>
    <col min="9" max="9" width="11" style="87" customWidth="1"/>
    <col min="10" max="10" width="12.5" style="87" customWidth="1"/>
    <col min="11" max="12" width="6.25" style="87" customWidth="1"/>
    <col min="13" max="13" width="12.5" style="87" customWidth="1"/>
    <col min="14" max="25" width="8.375" style="87" customWidth="1"/>
    <col min="26" max="16384" width="13.75" style="87"/>
  </cols>
  <sheetData>
    <row r="1" spans="1:16" s="470" customFormat="1" ht="19.5">
      <c r="A1" s="469" t="s">
        <v>8749</v>
      </c>
      <c r="C1" s="500"/>
      <c r="D1" s="471"/>
      <c r="E1" s="471"/>
      <c r="F1" s="471"/>
      <c r="G1" s="498"/>
      <c r="M1" s="471"/>
    </row>
    <row r="2" spans="1:16">
      <c r="A2" s="618"/>
      <c r="B2" s="618" t="s">
        <v>4380</v>
      </c>
      <c r="C2" s="618" t="s">
        <v>8746</v>
      </c>
      <c r="D2" s="618" t="s">
        <v>4379</v>
      </c>
      <c r="E2" s="618" t="s">
        <v>4378</v>
      </c>
      <c r="F2" s="618" t="s">
        <v>4377</v>
      </c>
      <c r="G2" s="621" t="s">
        <v>8747</v>
      </c>
      <c r="H2" s="618" t="s">
        <v>4376</v>
      </c>
      <c r="I2" s="618" t="s">
        <v>4375</v>
      </c>
      <c r="J2" s="618" t="s">
        <v>4374</v>
      </c>
      <c r="K2" s="619"/>
      <c r="L2" s="619"/>
      <c r="M2" s="618" t="s">
        <v>4373</v>
      </c>
    </row>
    <row r="3" spans="1:16" ht="15" thickBot="1">
      <c r="A3" s="619"/>
      <c r="B3" s="619"/>
      <c r="C3" s="620"/>
      <c r="D3" s="620"/>
      <c r="E3" s="620"/>
      <c r="F3" s="620"/>
      <c r="G3" s="620"/>
      <c r="H3" s="619"/>
      <c r="I3" s="619"/>
      <c r="J3" s="435" t="s">
        <v>4372</v>
      </c>
      <c r="K3" s="618" t="s">
        <v>4371</v>
      </c>
      <c r="L3" s="619"/>
      <c r="M3" s="619"/>
    </row>
    <row r="4" spans="1:16" ht="42.75">
      <c r="A4" s="88">
        <v>1</v>
      </c>
      <c r="B4" s="99" t="s">
        <v>4370</v>
      </c>
      <c r="C4" s="501">
        <v>480000</v>
      </c>
      <c r="D4" s="94"/>
      <c r="E4" s="94"/>
      <c r="F4" s="98" t="s">
        <v>4369</v>
      </c>
      <c r="G4" s="91">
        <v>480000</v>
      </c>
      <c r="H4" s="90">
        <f t="shared" ref="H4:H44" si="0">150000/5000000</f>
        <v>0.03</v>
      </c>
      <c r="I4" s="89" t="s">
        <v>4368</v>
      </c>
      <c r="J4" s="88"/>
      <c r="K4" s="88"/>
      <c r="L4" s="88"/>
      <c r="M4" s="98"/>
      <c r="P4" s="100"/>
    </row>
    <row r="5" spans="1:16" ht="42.75">
      <c r="A5" s="99">
        <v>2</v>
      </c>
      <c r="B5" s="99" t="s">
        <v>4367</v>
      </c>
      <c r="C5" s="501">
        <v>960000</v>
      </c>
      <c r="D5" s="94"/>
      <c r="E5" s="94"/>
      <c r="F5" s="98" t="s">
        <v>4366</v>
      </c>
      <c r="G5" s="91">
        <v>960000</v>
      </c>
      <c r="H5" s="90">
        <f t="shared" si="0"/>
        <v>0.03</v>
      </c>
      <c r="I5" s="89" t="s">
        <v>4357</v>
      </c>
      <c r="J5" s="88"/>
      <c r="K5" s="88"/>
      <c r="L5" s="88"/>
      <c r="M5" s="98"/>
    </row>
    <row r="6" spans="1:16" ht="42.75">
      <c r="A6" s="88">
        <v>3</v>
      </c>
      <c r="B6" s="99" t="s">
        <v>4365</v>
      </c>
      <c r="C6" s="501">
        <v>2000000</v>
      </c>
      <c r="D6" s="94"/>
      <c r="E6" s="94"/>
      <c r="F6" s="98" t="s">
        <v>4364</v>
      </c>
      <c r="G6" s="91">
        <v>2000000</v>
      </c>
      <c r="H6" s="90">
        <f t="shared" si="0"/>
        <v>0.03</v>
      </c>
      <c r="I6" s="89" t="s">
        <v>4363</v>
      </c>
      <c r="J6" s="88"/>
      <c r="K6" s="88"/>
      <c r="L6" s="88"/>
      <c r="M6" s="98"/>
    </row>
    <row r="7" spans="1:16" ht="42.75">
      <c r="A7" s="99">
        <v>4</v>
      </c>
      <c r="B7" s="99" t="s">
        <v>2691</v>
      </c>
      <c r="C7" s="501">
        <v>250000</v>
      </c>
      <c r="D7" s="94"/>
      <c r="E7" s="94"/>
      <c r="F7" s="98" t="s">
        <v>4362</v>
      </c>
      <c r="G7" s="91">
        <v>250000</v>
      </c>
      <c r="H7" s="90">
        <f t="shared" si="0"/>
        <v>0.03</v>
      </c>
      <c r="I7" s="89" t="s">
        <v>4361</v>
      </c>
      <c r="J7" s="88"/>
      <c r="K7" s="88"/>
      <c r="L7" s="88"/>
      <c r="M7" s="98"/>
    </row>
    <row r="8" spans="1:16" ht="42.75">
      <c r="A8" s="88">
        <v>5</v>
      </c>
      <c r="B8" s="99" t="s">
        <v>2691</v>
      </c>
      <c r="C8" s="501">
        <v>1650000</v>
      </c>
      <c r="D8" s="94"/>
      <c r="E8" s="94"/>
      <c r="F8" s="98" t="s">
        <v>4358</v>
      </c>
      <c r="G8" s="91">
        <v>1650000</v>
      </c>
      <c r="H8" s="90">
        <f t="shared" si="0"/>
        <v>0.03</v>
      </c>
      <c r="I8" s="89" t="s">
        <v>4360</v>
      </c>
      <c r="J8" s="88"/>
      <c r="K8" s="88"/>
      <c r="L8" s="88"/>
      <c r="M8" s="98"/>
    </row>
    <row r="9" spans="1:16" ht="42.75">
      <c r="A9" s="99">
        <v>6</v>
      </c>
      <c r="B9" s="99" t="s">
        <v>4359</v>
      </c>
      <c r="C9" s="501">
        <v>950000</v>
      </c>
      <c r="D9" s="94"/>
      <c r="E9" s="94"/>
      <c r="F9" s="98" t="s">
        <v>4358</v>
      </c>
      <c r="G9" s="91">
        <v>950000</v>
      </c>
      <c r="H9" s="90">
        <f t="shared" si="0"/>
        <v>0.03</v>
      </c>
      <c r="I9" s="89" t="s">
        <v>4357</v>
      </c>
      <c r="J9" s="88"/>
      <c r="K9" s="88"/>
      <c r="L9" s="88"/>
      <c r="M9" s="98"/>
    </row>
    <row r="10" spans="1:16" ht="42.75">
      <c r="A10" s="88">
        <v>7</v>
      </c>
      <c r="B10" s="99" t="s">
        <v>4356</v>
      </c>
      <c r="C10" s="501">
        <v>3500000</v>
      </c>
      <c r="D10" s="94"/>
      <c r="E10" s="94"/>
      <c r="F10" s="98" t="s">
        <v>4355</v>
      </c>
      <c r="G10" s="91">
        <v>3500000</v>
      </c>
      <c r="H10" s="90">
        <f t="shared" si="0"/>
        <v>0.03</v>
      </c>
      <c r="I10" s="89" t="s">
        <v>4354</v>
      </c>
      <c r="J10" s="88"/>
      <c r="K10" s="88"/>
      <c r="L10" s="88"/>
      <c r="M10" s="98"/>
    </row>
    <row r="11" spans="1:16" ht="42.75">
      <c r="A11" s="99">
        <v>8</v>
      </c>
      <c r="B11" s="99" t="s">
        <v>2696</v>
      </c>
      <c r="C11" s="501">
        <v>300000</v>
      </c>
      <c r="D11" s="94"/>
      <c r="E11" s="94"/>
      <c r="F11" s="98" t="s">
        <v>4353</v>
      </c>
      <c r="G11" s="91">
        <v>300000</v>
      </c>
      <c r="H11" s="90">
        <f t="shared" si="0"/>
        <v>0.03</v>
      </c>
      <c r="I11" s="89" t="s">
        <v>4352</v>
      </c>
      <c r="J11" s="88"/>
      <c r="K11" s="88"/>
      <c r="L11" s="88"/>
      <c r="M11" s="98"/>
    </row>
    <row r="12" spans="1:16" ht="42.75">
      <c r="A12" s="88">
        <v>9</v>
      </c>
      <c r="B12" s="96" t="s">
        <v>4351</v>
      </c>
      <c r="C12" s="501">
        <v>920000</v>
      </c>
      <c r="D12" s="94"/>
      <c r="E12" s="94"/>
      <c r="F12" s="98" t="s">
        <v>4350</v>
      </c>
      <c r="G12" s="91">
        <v>920000</v>
      </c>
      <c r="H12" s="90">
        <f t="shared" si="0"/>
        <v>0.03</v>
      </c>
      <c r="I12" s="89" t="s">
        <v>4330</v>
      </c>
      <c r="J12" s="88"/>
      <c r="K12" s="88"/>
      <c r="L12" s="88"/>
      <c r="M12" s="98"/>
    </row>
    <row r="13" spans="1:16" ht="42.75">
      <c r="A13" s="99">
        <v>10</v>
      </c>
      <c r="B13" s="96" t="s">
        <v>4349</v>
      </c>
      <c r="C13" s="501">
        <v>1325000</v>
      </c>
      <c r="D13" s="94"/>
      <c r="E13" s="94"/>
      <c r="F13" s="98" t="s">
        <v>4348</v>
      </c>
      <c r="G13" s="91">
        <v>1325000</v>
      </c>
      <c r="H13" s="90">
        <f t="shared" si="0"/>
        <v>0.03</v>
      </c>
      <c r="I13" s="89" t="s">
        <v>4296</v>
      </c>
      <c r="J13" s="88"/>
      <c r="K13" s="88"/>
      <c r="L13" s="88"/>
      <c r="M13" s="98"/>
    </row>
    <row r="14" spans="1:16" ht="42.75">
      <c r="A14" s="88">
        <v>11</v>
      </c>
      <c r="B14" s="96" t="s">
        <v>4347</v>
      </c>
      <c r="C14" s="501">
        <v>2000000</v>
      </c>
      <c r="D14" s="94"/>
      <c r="E14" s="94"/>
      <c r="F14" s="98" t="s">
        <v>4346</v>
      </c>
      <c r="G14" s="91">
        <v>2000000</v>
      </c>
      <c r="H14" s="90">
        <f t="shared" si="0"/>
        <v>0.03</v>
      </c>
      <c r="I14" s="89" t="s">
        <v>4304</v>
      </c>
      <c r="J14" s="88"/>
      <c r="K14" s="88"/>
      <c r="L14" s="88"/>
      <c r="M14" s="98"/>
    </row>
    <row r="15" spans="1:16" ht="42.75">
      <c r="A15" s="99">
        <v>12</v>
      </c>
      <c r="B15" s="96" t="s">
        <v>4345</v>
      </c>
      <c r="C15" s="501">
        <v>950000</v>
      </c>
      <c r="D15" s="94"/>
      <c r="E15" s="94"/>
      <c r="F15" s="98" t="s">
        <v>4344</v>
      </c>
      <c r="G15" s="91">
        <v>950000</v>
      </c>
      <c r="H15" s="90">
        <f t="shared" si="0"/>
        <v>0.03</v>
      </c>
      <c r="I15" s="89" t="s">
        <v>4330</v>
      </c>
      <c r="J15" s="88"/>
      <c r="K15" s="88"/>
      <c r="L15" s="88"/>
      <c r="M15" s="98"/>
    </row>
    <row r="16" spans="1:16" ht="42.75">
      <c r="A16" s="88">
        <v>13</v>
      </c>
      <c r="B16" s="97" t="s">
        <v>4342</v>
      </c>
      <c r="C16" s="501">
        <v>700000</v>
      </c>
      <c r="D16" s="94"/>
      <c r="E16" s="94"/>
      <c r="F16" s="98" t="s">
        <v>4343</v>
      </c>
      <c r="G16" s="91">
        <v>700000</v>
      </c>
      <c r="H16" s="90">
        <f t="shared" si="0"/>
        <v>0.03</v>
      </c>
      <c r="I16" s="89" t="s">
        <v>4312</v>
      </c>
      <c r="J16" s="88"/>
      <c r="K16" s="88"/>
      <c r="L16" s="88"/>
      <c r="M16" s="98"/>
    </row>
    <row r="17" spans="1:13" ht="42.75">
      <c r="A17" s="99">
        <v>14</v>
      </c>
      <c r="B17" s="97" t="s">
        <v>4342</v>
      </c>
      <c r="C17" s="501">
        <v>1200000</v>
      </c>
      <c r="D17" s="94"/>
      <c r="E17" s="94"/>
      <c r="F17" s="98" t="s">
        <v>4341</v>
      </c>
      <c r="G17" s="91">
        <v>1200000</v>
      </c>
      <c r="H17" s="90">
        <f t="shared" si="0"/>
        <v>0.03</v>
      </c>
      <c r="I17" s="89" t="s">
        <v>4319</v>
      </c>
      <c r="J17" s="88"/>
      <c r="K17" s="88"/>
      <c r="L17" s="88"/>
      <c r="M17" s="98"/>
    </row>
    <row r="18" spans="1:13" ht="42.75">
      <c r="A18" s="88">
        <v>15</v>
      </c>
      <c r="B18" s="97" t="s">
        <v>4340</v>
      </c>
      <c r="C18" s="501">
        <v>970000</v>
      </c>
      <c r="D18" s="94"/>
      <c r="E18" s="94"/>
      <c r="F18" s="98" t="s">
        <v>4339</v>
      </c>
      <c r="G18" s="91">
        <v>970000</v>
      </c>
      <c r="H18" s="90">
        <f t="shared" si="0"/>
        <v>0.03</v>
      </c>
      <c r="I18" s="89" t="s">
        <v>4319</v>
      </c>
      <c r="J18" s="88"/>
      <c r="K18" s="88"/>
      <c r="L18" s="88"/>
      <c r="M18" s="98"/>
    </row>
    <row r="19" spans="1:13" ht="42.75">
      <c r="A19" s="99">
        <v>16</v>
      </c>
      <c r="B19" s="97" t="s">
        <v>4337</v>
      </c>
      <c r="C19" s="501">
        <v>3050000</v>
      </c>
      <c r="D19" s="94"/>
      <c r="E19" s="94"/>
      <c r="F19" s="98" t="s">
        <v>4336</v>
      </c>
      <c r="G19" s="91">
        <v>3050000</v>
      </c>
      <c r="H19" s="90">
        <f t="shared" si="0"/>
        <v>0.03</v>
      </c>
      <c r="I19" s="89" t="s">
        <v>4338</v>
      </c>
      <c r="J19" s="88"/>
      <c r="K19" s="88"/>
      <c r="L19" s="88"/>
      <c r="M19" s="98"/>
    </row>
    <row r="20" spans="1:13" ht="42.75">
      <c r="A20" s="88">
        <v>17</v>
      </c>
      <c r="B20" s="97" t="s">
        <v>4337</v>
      </c>
      <c r="C20" s="501">
        <v>759500</v>
      </c>
      <c r="D20" s="94"/>
      <c r="E20" s="94"/>
      <c r="F20" s="98" t="s">
        <v>4336</v>
      </c>
      <c r="G20" s="91">
        <v>759500</v>
      </c>
      <c r="H20" s="90">
        <f t="shared" si="0"/>
        <v>0.03</v>
      </c>
      <c r="I20" s="89" t="s">
        <v>4312</v>
      </c>
      <c r="J20" s="88"/>
      <c r="K20" s="88"/>
      <c r="L20" s="88"/>
      <c r="M20" s="98"/>
    </row>
    <row r="21" spans="1:13" ht="42.75">
      <c r="A21" s="99">
        <v>18</v>
      </c>
      <c r="B21" s="96" t="s">
        <v>2670</v>
      </c>
      <c r="C21" s="501">
        <v>6600000</v>
      </c>
      <c r="D21" s="94"/>
      <c r="E21" s="94"/>
      <c r="F21" s="98" t="s">
        <v>4335</v>
      </c>
      <c r="G21" s="91">
        <v>6600000</v>
      </c>
      <c r="H21" s="90">
        <f t="shared" si="0"/>
        <v>0.03</v>
      </c>
      <c r="I21" s="89" t="s">
        <v>4334</v>
      </c>
      <c r="J21" s="88"/>
      <c r="K21" s="88"/>
      <c r="L21" s="88"/>
      <c r="M21" s="98"/>
    </row>
    <row r="22" spans="1:13" ht="42.75">
      <c r="A22" s="88">
        <v>19</v>
      </c>
      <c r="B22" s="96" t="s">
        <v>2670</v>
      </c>
      <c r="C22" s="501">
        <v>40000</v>
      </c>
      <c r="D22" s="94"/>
      <c r="E22" s="94"/>
      <c r="F22" s="98" t="s">
        <v>4333</v>
      </c>
      <c r="G22" s="91">
        <v>40000</v>
      </c>
      <c r="H22" s="90">
        <f t="shared" si="0"/>
        <v>0.03</v>
      </c>
      <c r="I22" s="89" t="s">
        <v>4334</v>
      </c>
      <c r="J22" s="88"/>
      <c r="K22" s="88"/>
      <c r="L22" s="88"/>
      <c r="M22" s="98"/>
    </row>
    <row r="23" spans="1:13" ht="42.75">
      <c r="A23" s="99">
        <v>20</v>
      </c>
      <c r="B23" s="96" t="s">
        <v>2670</v>
      </c>
      <c r="C23" s="501">
        <v>485000</v>
      </c>
      <c r="D23" s="94"/>
      <c r="E23" s="94"/>
      <c r="F23" s="98" t="s">
        <v>4333</v>
      </c>
      <c r="G23" s="91">
        <v>485000</v>
      </c>
      <c r="H23" s="90">
        <f t="shared" si="0"/>
        <v>0.03</v>
      </c>
      <c r="I23" s="89" t="s">
        <v>4293</v>
      </c>
      <c r="J23" s="88"/>
      <c r="K23" s="88"/>
      <c r="L23" s="88"/>
      <c r="M23" s="98"/>
    </row>
    <row r="24" spans="1:13" ht="42.75">
      <c r="A24" s="88">
        <v>21</v>
      </c>
      <c r="B24" s="97" t="s">
        <v>3483</v>
      </c>
      <c r="C24" s="501">
        <v>420000</v>
      </c>
      <c r="D24" s="94"/>
      <c r="E24" s="94"/>
      <c r="F24" s="98" t="s">
        <v>4332</v>
      </c>
      <c r="G24" s="91">
        <v>420000</v>
      </c>
      <c r="H24" s="90">
        <f t="shared" si="0"/>
        <v>0.03</v>
      </c>
      <c r="I24" s="89" t="s">
        <v>4293</v>
      </c>
      <c r="J24" s="88"/>
      <c r="K24" s="88"/>
      <c r="L24" s="88"/>
      <c r="M24" s="98"/>
    </row>
    <row r="25" spans="1:13" ht="42.75">
      <c r="A25" s="99">
        <v>22</v>
      </c>
      <c r="B25" s="96" t="s">
        <v>2706</v>
      </c>
      <c r="C25" s="501">
        <v>835000</v>
      </c>
      <c r="D25" s="94"/>
      <c r="E25" s="94"/>
      <c r="F25" s="98" t="s">
        <v>4331</v>
      </c>
      <c r="G25" s="91">
        <v>835000</v>
      </c>
      <c r="H25" s="90">
        <f t="shared" si="0"/>
        <v>0.03</v>
      </c>
      <c r="I25" s="89" t="s">
        <v>4330</v>
      </c>
      <c r="J25" s="88"/>
      <c r="K25" s="88"/>
      <c r="L25" s="88"/>
      <c r="M25" s="98"/>
    </row>
    <row r="26" spans="1:13" ht="42.75">
      <c r="A26" s="88">
        <v>23</v>
      </c>
      <c r="B26" s="96" t="s">
        <v>4329</v>
      </c>
      <c r="C26" s="501">
        <v>480000</v>
      </c>
      <c r="D26" s="94"/>
      <c r="E26" s="94"/>
      <c r="F26" s="98" t="s">
        <v>4328</v>
      </c>
      <c r="G26" s="91">
        <v>480000</v>
      </c>
      <c r="H26" s="90">
        <f t="shared" si="0"/>
        <v>0.03</v>
      </c>
      <c r="I26" s="89" t="s">
        <v>4293</v>
      </c>
      <c r="J26" s="88"/>
      <c r="K26" s="88"/>
      <c r="L26" s="88"/>
      <c r="M26" s="98"/>
    </row>
    <row r="27" spans="1:13" ht="42.75">
      <c r="A27" s="99">
        <v>24</v>
      </c>
      <c r="B27" s="96" t="s">
        <v>4327</v>
      </c>
      <c r="C27" s="501">
        <v>480000</v>
      </c>
      <c r="D27" s="94"/>
      <c r="E27" s="94"/>
      <c r="F27" s="98" t="s">
        <v>4326</v>
      </c>
      <c r="G27" s="91">
        <v>480000</v>
      </c>
      <c r="H27" s="90">
        <f t="shared" si="0"/>
        <v>0.03</v>
      </c>
      <c r="I27" s="89" t="s">
        <v>4293</v>
      </c>
      <c r="J27" s="88"/>
      <c r="K27" s="88"/>
      <c r="L27" s="88"/>
      <c r="M27" s="98"/>
    </row>
    <row r="28" spans="1:13" ht="42.75">
      <c r="A28" s="88">
        <v>25</v>
      </c>
      <c r="B28" s="96" t="s">
        <v>4325</v>
      </c>
      <c r="C28" s="501">
        <v>220000</v>
      </c>
      <c r="D28" s="94"/>
      <c r="E28" s="94"/>
      <c r="F28" s="98" t="s">
        <v>4324</v>
      </c>
      <c r="G28" s="91">
        <v>220000</v>
      </c>
      <c r="H28" s="90">
        <f t="shared" si="0"/>
        <v>0.03</v>
      </c>
      <c r="I28" s="89" t="s">
        <v>4315</v>
      </c>
      <c r="J28" s="88"/>
      <c r="K28" s="88"/>
      <c r="L28" s="88"/>
      <c r="M28" s="98"/>
    </row>
    <row r="29" spans="1:13" ht="42.75">
      <c r="A29" s="99">
        <v>26</v>
      </c>
      <c r="B29" s="96" t="s">
        <v>4321</v>
      </c>
      <c r="C29" s="501">
        <v>1660000</v>
      </c>
      <c r="D29" s="94"/>
      <c r="E29" s="94"/>
      <c r="F29" s="98" t="s">
        <v>4323</v>
      </c>
      <c r="G29" s="91">
        <v>1660000</v>
      </c>
      <c r="H29" s="90">
        <f t="shared" si="0"/>
        <v>0.03</v>
      </c>
      <c r="I29" s="89" t="s">
        <v>4322</v>
      </c>
      <c r="J29" s="88"/>
      <c r="K29" s="88"/>
      <c r="L29" s="88"/>
      <c r="M29" s="98"/>
    </row>
    <row r="30" spans="1:13" ht="42.75">
      <c r="A30" s="88">
        <v>27</v>
      </c>
      <c r="B30" s="96" t="s">
        <v>4321</v>
      </c>
      <c r="C30" s="501">
        <v>1160000</v>
      </c>
      <c r="D30" s="94"/>
      <c r="E30" s="94"/>
      <c r="F30" s="98" t="s">
        <v>4320</v>
      </c>
      <c r="G30" s="91">
        <v>1160000</v>
      </c>
      <c r="H30" s="90">
        <f t="shared" si="0"/>
        <v>0.03</v>
      </c>
      <c r="I30" s="89" t="s">
        <v>4319</v>
      </c>
      <c r="J30" s="88"/>
      <c r="K30" s="88"/>
      <c r="L30" s="88"/>
      <c r="M30" s="98"/>
    </row>
    <row r="31" spans="1:13" ht="42.75">
      <c r="A31" s="99">
        <v>28</v>
      </c>
      <c r="B31" s="96" t="s">
        <v>3362</v>
      </c>
      <c r="C31" s="501">
        <v>2640000</v>
      </c>
      <c r="D31" s="94"/>
      <c r="E31" s="94"/>
      <c r="F31" s="98" t="s">
        <v>4318</v>
      </c>
      <c r="G31" s="91">
        <v>2640000</v>
      </c>
      <c r="H31" s="90">
        <f t="shared" si="0"/>
        <v>0.03</v>
      </c>
      <c r="I31" s="89" t="s">
        <v>4317</v>
      </c>
      <c r="J31" s="88"/>
      <c r="K31" s="88"/>
      <c r="L31" s="88"/>
      <c r="M31" s="98"/>
    </row>
    <row r="32" spans="1:13" ht="42.75">
      <c r="A32" s="88">
        <v>29</v>
      </c>
      <c r="B32" s="96" t="s">
        <v>3478</v>
      </c>
      <c r="C32" s="501">
        <v>220000</v>
      </c>
      <c r="D32" s="94"/>
      <c r="E32" s="94"/>
      <c r="F32" s="98" t="s">
        <v>4316</v>
      </c>
      <c r="G32" s="91">
        <v>220000</v>
      </c>
      <c r="H32" s="90">
        <f t="shared" si="0"/>
        <v>0.03</v>
      </c>
      <c r="I32" s="89" t="s">
        <v>4315</v>
      </c>
      <c r="J32" s="88"/>
      <c r="K32" s="88"/>
      <c r="L32" s="88"/>
      <c r="M32" s="94"/>
    </row>
    <row r="33" spans="1:13" ht="42.75">
      <c r="A33" s="99">
        <v>30</v>
      </c>
      <c r="B33" s="96" t="s">
        <v>4314</v>
      </c>
      <c r="C33" s="501">
        <v>720000</v>
      </c>
      <c r="D33" s="94"/>
      <c r="E33" s="94"/>
      <c r="F33" s="98" t="s">
        <v>4313</v>
      </c>
      <c r="G33" s="91">
        <v>720000</v>
      </c>
      <c r="H33" s="90">
        <f t="shared" si="0"/>
        <v>0.03</v>
      </c>
      <c r="I33" s="89" t="s">
        <v>4312</v>
      </c>
      <c r="J33" s="88"/>
      <c r="K33" s="88"/>
      <c r="L33" s="88"/>
      <c r="M33" s="98"/>
    </row>
    <row r="34" spans="1:13" ht="42.75">
      <c r="A34" s="88">
        <v>31</v>
      </c>
      <c r="B34" s="96" t="s">
        <v>2252</v>
      </c>
      <c r="C34" s="501">
        <v>500000</v>
      </c>
      <c r="D34" s="94"/>
      <c r="E34" s="94"/>
      <c r="F34" s="98" t="s">
        <v>4311</v>
      </c>
      <c r="G34" s="91">
        <v>500000</v>
      </c>
      <c r="H34" s="90">
        <f t="shared" si="0"/>
        <v>0.03</v>
      </c>
      <c r="I34" s="89" t="s">
        <v>4310</v>
      </c>
      <c r="J34" s="88"/>
      <c r="K34" s="88"/>
      <c r="L34" s="88"/>
      <c r="M34" s="98"/>
    </row>
    <row r="35" spans="1:13" ht="42.75">
      <c r="A35" s="99">
        <v>32</v>
      </c>
      <c r="B35" s="96" t="s">
        <v>2252</v>
      </c>
      <c r="C35" s="501">
        <v>700000</v>
      </c>
      <c r="D35" s="94"/>
      <c r="E35" s="94"/>
      <c r="F35" s="98" t="s">
        <v>4309</v>
      </c>
      <c r="G35" s="91">
        <v>700000</v>
      </c>
      <c r="H35" s="90">
        <f t="shared" si="0"/>
        <v>0.03</v>
      </c>
      <c r="I35" s="89" t="s">
        <v>4308</v>
      </c>
      <c r="J35" s="88"/>
      <c r="K35" s="88"/>
      <c r="L35" s="88"/>
      <c r="M35" s="98"/>
    </row>
    <row r="36" spans="1:13" ht="42.75">
      <c r="A36" s="88">
        <v>33</v>
      </c>
      <c r="B36" s="96" t="s">
        <v>2254</v>
      </c>
      <c r="C36" s="501">
        <v>820000</v>
      </c>
      <c r="D36" s="94"/>
      <c r="E36" s="94"/>
      <c r="F36" s="98" t="s">
        <v>4307</v>
      </c>
      <c r="G36" s="91">
        <v>820000</v>
      </c>
      <c r="H36" s="90">
        <f t="shared" si="0"/>
        <v>0.03</v>
      </c>
      <c r="I36" s="89" t="s">
        <v>4306</v>
      </c>
      <c r="J36" s="88"/>
      <c r="K36" s="88"/>
      <c r="L36" s="88"/>
      <c r="M36" s="98"/>
    </row>
    <row r="37" spans="1:13" ht="42.75">
      <c r="A37" s="99">
        <v>34</v>
      </c>
      <c r="B37" s="96" t="s">
        <v>2257</v>
      </c>
      <c r="C37" s="501">
        <v>1800000</v>
      </c>
      <c r="D37" s="94"/>
      <c r="E37" s="94"/>
      <c r="F37" s="98" t="s">
        <v>4305</v>
      </c>
      <c r="G37" s="91">
        <v>1800000</v>
      </c>
      <c r="H37" s="90">
        <f t="shared" si="0"/>
        <v>0.03</v>
      </c>
      <c r="I37" s="89" t="s">
        <v>4304</v>
      </c>
      <c r="J37" s="88"/>
      <c r="K37" s="88"/>
      <c r="L37" s="88"/>
      <c r="M37" s="98"/>
    </row>
    <row r="38" spans="1:13" ht="42.75">
      <c r="A38" s="88">
        <v>35</v>
      </c>
      <c r="B38" s="96" t="s">
        <v>2257</v>
      </c>
      <c r="C38" s="501">
        <v>450000</v>
      </c>
      <c r="D38" s="94"/>
      <c r="E38" s="94"/>
      <c r="F38" s="98" t="s">
        <v>4303</v>
      </c>
      <c r="G38" s="91">
        <v>450000</v>
      </c>
      <c r="H38" s="90">
        <f t="shared" si="0"/>
        <v>0.03</v>
      </c>
      <c r="I38" s="89" t="s">
        <v>4293</v>
      </c>
      <c r="J38" s="88"/>
      <c r="K38" s="88"/>
      <c r="L38" s="88"/>
      <c r="M38" s="98"/>
    </row>
    <row r="39" spans="1:13" ht="42.75">
      <c r="A39" s="99">
        <v>36</v>
      </c>
      <c r="B39" s="96" t="s">
        <v>4302</v>
      </c>
      <c r="C39" s="501">
        <v>1500000</v>
      </c>
      <c r="D39" s="94"/>
      <c r="E39" s="94"/>
      <c r="F39" s="98" t="s">
        <v>4301</v>
      </c>
      <c r="G39" s="91">
        <v>1500000</v>
      </c>
      <c r="H39" s="90">
        <f t="shared" si="0"/>
        <v>0.03</v>
      </c>
      <c r="I39" s="89" t="s">
        <v>4293</v>
      </c>
      <c r="J39" s="88"/>
      <c r="K39" s="88"/>
      <c r="L39" s="88"/>
      <c r="M39" s="98"/>
    </row>
    <row r="40" spans="1:13" ht="42.75">
      <c r="A40" s="88">
        <v>37</v>
      </c>
      <c r="B40" s="96" t="s">
        <v>3307</v>
      </c>
      <c r="C40" s="501">
        <v>374000</v>
      </c>
      <c r="D40" s="94"/>
      <c r="E40" s="94"/>
      <c r="F40" s="98" t="s">
        <v>4300</v>
      </c>
      <c r="G40" s="91">
        <v>374000</v>
      </c>
      <c r="H40" s="90">
        <f t="shared" si="0"/>
        <v>0.03</v>
      </c>
      <c r="I40" s="89" t="s">
        <v>4299</v>
      </c>
      <c r="J40" s="88"/>
      <c r="K40" s="88"/>
      <c r="L40" s="88"/>
      <c r="M40" s="98"/>
    </row>
    <row r="41" spans="1:13" ht="42.75">
      <c r="A41" s="99">
        <v>38</v>
      </c>
      <c r="B41" s="96" t="s">
        <v>2265</v>
      </c>
      <c r="C41" s="501">
        <v>488000</v>
      </c>
      <c r="D41" s="94"/>
      <c r="E41" s="94"/>
      <c r="F41" s="98" t="s">
        <v>4298</v>
      </c>
      <c r="G41" s="91">
        <v>488000</v>
      </c>
      <c r="H41" s="90">
        <f t="shared" si="0"/>
        <v>0.03</v>
      </c>
      <c r="I41" s="89" t="s">
        <v>4293</v>
      </c>
      <c r="J41" s="88"/>
      <c r="K41" s="88"/>
      <c r="L41" s="88"/>
      <c r="M41" s="98"/>
    </row>
    <row r="42" spans="1:13" ht="42.75">
      <c r="A42" s="88">
        <v>39</v>
      </c>
      <c r="B42" s="96" t="s">
        <v>2270</v>
      </c>
      <c r="C42" s="501">
        <v>1398000</v>
      </c>
      <c r="D42" s="94"/>
      <c r="E42" s="94"/>
      <c r="F42" s="98" t="s">
        <v>4297</v>
      </c>
      <c r="G42" s="91">
        <v>1398000</v>
      </c>
      <c r="H42" s="90">
        <f t="shared" si="0"/>
        <v>0.03</v>
      </c>
      <c r="I42" s="89" t="s">
        <v>4296</v>
      </c>
      <c r="J42" s="88"/>
      <c r="K42" s="88"/>
      <c r="L42" s="88"/>
      <c r="M42" s="98"/>
    </row>
    <row r="43" spans="1:13" ht="42.75">
      <c r="A43" s="99">
        <v>40</v>
      </c>
      <c r="B43" s="96" t="s">
        <v>4295</v>
      </c>
      <c r="C43" s="501">
        <v>490000</v>
      </c>
      <c r="D43" s="94"/>
      <c r="E43" s="94"/>
      <c r="F43" s="98" t="s">
        <v>4294</v>
      </c>
      <c r="G43" s="501">
        <v>480000</v>
      </c>
      <c r="H43" s="90">
        <f t="shared" si="0"/>
        <v>0.03</v>
      </c>
      <c r="I43" s="89" t="s">
        <v>4293</v>
      </c>
      <c r="J43" s="88"/>
      <c r="K43" s="88"/>
      <c r="L43" s="88"/>
      <c r="M43" s="98"/>
    </row>
    <row r="44" spans="1:13" ht="42.75">
      <c r="A44" s="88">
        <v>41</v>
      </c>
      <c r="B44" s="96" t="s">
        <v>3302</v>
      </c>
      <c r="C44" s="501">
        <v>1400000</v>
      </c>
      <c r="D44" s="94"/>
      <c r="E44" s="94"/>
      <c r="F44" s="98" t="s">
        <v>4292</v>
      </c>
      <c r="G44" s="91">
        <v>1400000</v>
      </c>
      <c r="H44" s="90">
        <f t="shared" si="0"/>
        <v>0.03</v>
      </c>
      <c r="I44" s="89" t="s">
        <v>4291</v>
      </c>
      <c r="J44" s="88"/>
      <c r="K44" s="88"/>
      <c r="L44" s="88"/>
      <c r="M44" s="98"/>
    </row>
    <row r="45" spans="1:13" ht="27" customHeight="1">
      <c r="A45" s="554" t="s">
        <v>1938</v>
      </c>
      <c r="B45" s="554"/>
      <c r="C45" s="502">
        <f>SUM(C4:C44)</f>
        <v>47844500</v>
      </c>
      <c r="D45" s="454"/>
      <c r="E45" s="454"/>
      <c r="F45" s="454"/>
      <c r="G45" s="499">
        <f>SUM(G4:G44)</f>
        <v>47834500</v>
      </c>
      <c r="H45" s="452"/>
      <c r="I45" s="452"/>
      <c r="J45" s="452"/>
      <c r="K45" s="452"/>
      <c r="L45" s="452"/>
      <c r="M45" s="452"/>
    </row>
    <row r="46" spans="1:13" ht="31.5" customHeight="1">
      <c r="A46" s="617" t="s">
        <v>9464</v>
      </c>
      <c r="B46" s="617"/>
      <c r="C46" s="617"/>
      <c r="D46" s="617"/>
      <c r="E46" s="617"/>
      <c r="F46" s="617"/>
      <c r="G46" s="617"/>
      <c r="H46" s="617"/>
      <c r="I46" s="617"/>
      <c r="J46" s="617"/>
      <c r="K46" s="617"/>
      <c r="L46" s="617"/>
      <c r="M46" s="617"/>
    </row>
  </sheetData>
  <mergeCells count="14">
    <mergeCell ref="A46:M46"/>
    <mergeCell ref="A45:B45"/>
    <mergeCell ref="I2:I3"/>
    <mergeCell ref="J2:L2"/>
    <mergeCell ref="M2:M3"/>
    <mergeCell ref="K3:L3"/>
    <mergeCell ref="F2:F3"/>
    <mergeCell ref="G2:G3"/>
    <mergeCell ref="H2:H3"/>
    <mergeCell ref="A2:A3"/>
    <mergeCell ref="B2:B3"/>
    <mergeCell ref="C2:C3"/>
    <mergeCell ref="D2:D3"/>
    <mergeCell ref="E2:E3"/>
  </mergeCells>
  <phoneticPr fontId="2" type="noConversion"/>
  <printOptions horizontalCentered="1"/>
  <pageMargins left="0.51181102362204722" right="0.51181102362204722" top="0.74803149606299213" bottom="0.55118110236220474" header="0.31496062992125984" footer="0.31496062992125984"/>
  <pageSetup paperSize="9" scale="76" fitToHeight="3" orientation="landscape" horizontalDpi="4294967295" verticalDpi="4294967295"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90"/>
  <sheetViews>
    <sheetView workbookViewId="0">
      <selection activeCell="C3" sqref="C3:D296"/>
    </sheetView>
  </sheetViews>
  <sheetFormatPr defaultColWidth="13.75" defaultRowHeight="14.25"/>
  <cols>
    <col min="1" max="1" width="5.125" style="87" customWidth="1"/>
    <col min="2" max="2" width="10.5" style="87" customWidth="1"/>
    <col min="3" max="3" width="18.875" style="87" customWidth="1"/>
    <col min="4" max="4" width="19.25" style="87" customWidth="1"/>
    <col min="5" max="5" width="12.75" style="87" customWidth="1"/>
    <col min="6" max="6" width="20" style="87" customWidth="1"/>
    <col min="7" max="7" width="12.125" style="87" customWidth="1"/>
    <col min="8" max="26" width="8.25" style="87" customWidth="1"/>
    <col min="27" max="16384" width="13.75" style="87"/>
  </cols>
  <sheetData>
    <row r="1" spans="1:7" s="470" customFormat="1" ht="19.5">
      <c r="A1" s="469" t="s">
        <v>8750</v>
      </c>
      <c r="G1" s="471"/>
    </row>
    <row r="2" spans="1:7">
      <c r="A2" s="435" t="s">
        <v>0</v>
      </c>
      <c r="B2" s="435" t="s">
        <v>4380</v>
      </c>
      <c r="C2" s="435" t="s">
        <v>4379</v>
      </c>
      <c r="D2" s="435" t="s">
        <v>4378</v>
      </c>
      <c r="E2" s="437" t="s">
        <v>4381</v>
      </c>
      <c r="F2" s="435" t="s">
        <v>4382</v>
      </c>
      <c r="G2" s="435" t="s">
        <v>4373</v>
      </c>
    </row>
    <row r="3" spans="1:7" ht="42.75">
      <c r="A3" s="88">
        <v>1</v>
      </c>
      <c r="B3" s="99" t="s">
        <v>2684</v>
      </c>
      <c r="C3" s="93"/>
      <c r="D3" s="94"/>
      <c r="E3" s="95">
        <v>20000</v>
      </c>
      <c r="F3" s="92" t="s">
        <v>4383</v>
      </c>
      <c r="G3" s="98"/>
    </row>
    <row r="4" spans="1:7" ht="42.75">
      <c r="A4" s="99">
        <v>2</v>
      </c>
      <c r="B4" s="99" t="s">
        <v>4384</v>
      </c>
      <c r="C4" s="93"/>
      <c r="D4" s="94"/>
      <c r="E4" s="95">
        <v>40000</v>
      </c>
      <c r="F4" s="92" t="s">
        <v>4385</v>
      </c>
      <c r="G4" s="98"/>
    </row>
    <row r="5" spans="1:7" ht="42.75">
      <c r="A5" s="88">
        <v>3</v>
      </c>
      <c r="B5" s="99" t="s">
        <v>2688</v>
      </c>
      <c r="C5" s="93"/>
      <c r="D5" s="94"/>
      <c r="E5" s="95">
        <v>20000</v>
      </c>
      <c r="F5" s="92" t="s">
        <v>4386</v>
      </c>
      <c r="G5" s="98"/>
    </row>
    <row r="6" spans="1:7" ht="42.75">
      <c r="A6" s="99">
        <v>4</v>
      </c>
      <c r="B6" s="99" t="s">
        <v>2690</v>
      </c>
      <c r="C6" s="93"/>
      <c r="D6" s="94"/>
      <c r="E6" s="95">
        <v>40000</v>
      </c>
      <c r="F6" s="92" t="s">
        <v>4387</v>
      </c>
      <c r="G6" s="98"/>
    </row>
    <row r="7" spans="1:7" ht="42.75">
      <c r="A7" s="88">
        <v>5</v>
      </c>
      <c r="B7" s="99" t="s">
        <v>4365</v>
      </c>
      <c r="C7" s="93"/>
      <c r="D7" s="94"/>
      <c r="E7" s="95">
        <v>100000</v>
      </c>
      <c r="F7" s="92" t="s">
        <v>4387</v>
      </c>
      <c r="G7" s="98"/>
    </row>
    <row r="8" spans="1:7" ht="42.75">
      <c r="A8" s="99">
        <v>6</v>
      </c>
      <c r="B8" s="99" t="s">
        <v>2691</v>
      </c>
      <c r="C8" s="93"/>
      <c r="D8" s="94"/>
      <c r="E8" s="95">
        <v>20000</v>
      </c>
      <c r="F8" s="92" t="s">
        <v>4388</v>
      </c>
      <c r="G8" s="98"/>
    </row>
    <row r="9" spans="1:7" ht="42.75">
      <c r="A9" s="88">
        <v>7</v>
      </c>
      <c r="B9" s="99" t="s">
        <v>4389</v>
      </c>
      <c r="C9" s="93"/>
      <c r="D9" s="94"/>
      <c r="E9" s="95">
        <v>100000</v>
      </c>
      <c r="F9" s="92" t="s">
        <v>4390</v>
      </c>
      <c r="G9" s="98"/>
    </row>
    <row r="10" spans="1:7" ht="42.75">
      <c r="A10" s="99">
        <v>8</v>
      </c>
      <c r="B10" s="99" t="s">
        <v>2693</v>
      </c>
      <c r="C10" s="93"/>
      <c r="D10" s="94"/>
      <c r="E10" s="95">
        <v>40000</v>
      </c>
      <c r="F10" s="92" t="s">
        <v>4390</v>
      </c>
      <c r="G10" s="98"/>
    </row>
    <row r="11" spans="1:7" ht="42.75">
      <c r="A11" s="88">
        <v>9</v>
      </c>
      <c r="B11" s="99" t="s">
        <v>4391</v>
      </c>
      <c r="C11" s="93"/>
      <c r="D11" s="94"/>
      <c r="E11" s="95">
        <v>150000</v>
      </c>
      <c r="F11" s="92" t="s">
        <v>4390</v>
      </c>
      <c r="G11" s="98"/>
    </row>
    <row r="12" spans="1:7" ht="42.75">
      <c r="A12" s="99">
        <v>10</v>
      </c>
      <c r="B12" s="99" t="s">
        <v>4391</v>
      </c>
      <c r="C12" s="93"/>
      <c r="D12" s="94"/>
      <c r="E12" s="95">
        <v>20000</v>
      </c>
      <c r="F12" s="92" t="s">
        <v>4392</v>
      </c>
      <c r="G12" s="98"/>
    </row>
    <row r="13" spans="1:7" ht="42.75">
      <c r="A13" s="88">
        <v>11</v>
      </c>
      <c r="B13" s="99" t="s">
        <v>4393</v>
      </c>
      <c r="C13" s="93"/>
      <c r="D13" s="94"/>
      <c r="E13" s="95">
        <v>100000</v>
      </c>
      <c r="F13" s="92" t="s">
        <v>4394</v>
      </c>
      <c r="G13" s="98"/>
    </row>
    <row r="14" spans="1:7" ht="42.75">
      <c r="A14" s="99">
        <v>12</v>
      </c>
      <c r="B14" s="99" t="s">
        <v>4395</v>
      </c>
      <c r="C14" s="93"/>
      <c r="D14" s="94"/>
      <c r="E14" s="95">
        <v>40000</v>
      </c>
      <c r="F14" s="92" t="s">
        <v>4392</v>
      </c>
      <c r="G14" s="98"/>
    </row>
    <row r="15" spans="1:7" ht="42.75">
      <c r="A15" s="88">
        <v>13</v>
      </c>
      <c r="B15" s="99" t="s">
        <v>4396</v>
      </c>
      <c r="C15" s="93"/>
      <c r="D15" s="94"/>
      <c r="E15" s="95">
        <v>7500</v>
      </c>
      <c r="F15" s="92" t="s">
        <v>4397</v>
      </c>
      <c r="G15" s="98"/>
    </row>
    <row r="16" spans="1:7" ht="42.75">
      <c r="A16" s="99">
        <v>14</v>
      </c>
      <c r="B16" s="99" t="s">
        <v>2697</v>
      </c>
      <c r="C16" s="93"/>
      <c r="D16" s="94"/>
      <c r="E16" s="95">
        <v>20000</v>
      </c>
      <c r="F16" s="92" t="s">
        <v>4398</v>
      </c>
      <c r="G16" s="98"/>
    </row>
    <row r="17" spans="1:7" ht="42.75">
      <c r="A17" s="88">
        <v>15</v>
      </c>
      <c r="B17" s="99" t="s">
        <v>2697</v>
      </c>
      <c r="C17" s="93"/>
      <c r="D17" s="94"/>
      <c r="E17" s="95">
        <v>150000</v>
      </c>
      <c r="F17" s="92" t="s">
        <v>4399</v>
      </c>
      <c r="G17" s="98"/>
    </row>
    <row r="18" spans="1:7" ht="42.75">
      <c r="A18" s="99">
        <v>16</v>
      </c>
      <c r="B18" s="99" t="s">
        <v>2698</v>
      </c>
      <c r="C18" s="93"/>
      <c r="D18" s="94"/>
      <c r="E18" s="95">
        <v>100000</v>
      </c>
      <c r="F18" s="92" t="s">
        <v>4399</v>
      </c>
      <c r="G18" s="98"/>
    </row>
    <row r="19" spans="1:7" ht="42.75">
      <c r="A19" s="88">
        <v>17</v>
      </c>
      <c r="B19" s="99" t="s">
        <v>2699</v>
      </c>
      <c r="C19" s="93"/>
      <c r="D19" s="94"/>
      <c r="E19" s="95">
        <v>180000</v>
      </c>
      <c r="F19" s="92" t="s">
        <v>4399</v>
      </c>
      <c r="G19" s="98"/>
    </row>
    <row r="20" spans="1:7" ht="42.75">
      <c r="A20" s="99">
        <v>18</v>
      </c>
      <c r="B20" s="99" t="s">
        <v>4400</v>
      </c>
      <c r="C20" s="93"/>
      <c r="D20" s="94"/>
      <c r="E20" s="95">
        <v>30000</v>
      </c>
      <c r="F20" s="92" t="s">
        <v>4399</v>
      </c>
      <c r="G20" s="98"/>
    </row>
    <row r="21" spans="1:7" ht="42.75">
      <c r="A21" s="88">
        <v>19</v>
      </c>
      <c r="B21" s="99" t="s">
        <v>4401</v>
      </c>
      <c r="C21" s="93"/>
      <c r="D21" s="94"/>
      <c r="E21" s="95">
        <v>60000</v>
      </c>
      <c r="F21" s="92" t="s">
        <v>4399</v>
      </c>
      <c r="G21" s="98"/>
    </row>
    <row r="22" spans="1:7" ht="42.75">
      <c r="A22" s="99">
        <v>20</v>
      </c>
      <c r="B22" s="99" t="s">
        <v>4402</v>
      </c>
      <c r="C22" s="93"/>
      <c r="D22" s="94"/>
      <c r="E22" s="95">
        <v>7500</v>
      </c>
      <c r="F22" s="92" t="s">
        <v>4403</v>
      </c>
      <c r="G22" s="98"/>
    </row>
    <row r="23" spans="1:7" ht="42.75">
      <c r="A23" s="88">
        <v>21</v>
      </c>
      <c r="B23" s="96" t="s">
        <v>2617</v>
      </c>
      <c r="C23" s="93"/>
      <c r="D23" s="94"/>
      <c r="E23" s="95">
        <v>170000</v>
      </c>
      <c r="F23" s="92" t="s">
        <v>4404</v>
      </c>
      <c r="G23" s="98"/>
    </row>
    <row r="24" spans="1:7" ht="42.75">
      <c r="A24" s="99">
        <v>22</v>
      </c>
      <c r="B24" s="96" t="s">
        <v>2618</v>
      </c>
      <c r="C24" s="93"/>
      <c r="D24" s="94"/>
      <c r="E24" s="95">
        <v>100000</v>
      </c>
      <c r="F24" s="92" t="s">
        <v>4404</v>
      </c>
      <c r="G24" s="98"/>
    </row>
    <row r="25" spans="1:7" ht="42.75">
      <c r="A25" s="88">
        <v>23</v>
      </c>
      <c r="B25" s="96" t="s">
        <v>2618</v>
      </c>
      <c r="C25" s="93"/>
      <c r="D25" s="94"/>
      <c r="E25" s="95">
        <v>40000</v>
      </c>
      <c r="F25" s="92" t="s">
        <v>4404</v>
      </c>
      <c r="G25" s="98"/>
    </row>
    <row r="26" spans="1:7" ht="42.75">
      <c r="A26" s="99">
        <v>24</v>
      </c>
      <c r="B26" s="96" t="s">
        <v>4405</v>
      </c>
      <c r="C26" s="93"/>
      <c r="D26" s="94"/>
      <c r="E26" s="95">
        <v>30000</v>
      </c>
      <c r="F26" s="92" t="s">
        <v>4404</v>
      </c>
      <c r="G26" s="98"/>
    </row>
    <row r="27" spans="1:7" ht="42.75">
      <c r="A27" s="88">
        <v>25</v>
      </c>
      <c r="B27" s="96" t="s">
        <v>4406</v>
      </c>
      <c r="C27" s="93"/>
      <c r="D27" s="94"/>
      <c r="E27" s="95">
        <v>160000</v>
      </c>
      <c r="F27" s="92" t="s">
        <v>4404</v>
      </c>
      <c r="G27" s="98"/>
    </row>
    <row r="28" spans="1:7" ht="42.75">
      <c r="A28" s="99">
        <v>26</v>
      </c>
      <c r="B28" s="96" t="s">
        <v>4407</v>
      </c>
      <c r="C28" s="93"/>
      <c r="D28" s="94"/>
      <c r="E28" s="95">
        <v>7500</v>
      </c>
      <c r="F28" s="92" t="s">
        <v>4408</v>
      </c>
      <c r="G28" s="98"/>
    </row>
    <row r="29" spans="1:7" ht="42.75">
      <c r="A29" s="88">
        <v>27</v>
      </c>
      <c r="B29" s="96" t="s">
        <v>2620</v>
      </c>
      <c r="C29" s="93"/>
      <c r="D29" s="94"/>
      <c r="E29" s="95">
        <v>170000</v>
      </c>
      <c r="F29" s="92" t="s">
        <v>4409</v>
      </c>
      <c r="G29" s="98"/>
    </row>
    <row r="30" spans="1:7" ht="42.75">
      <c r="A30" s="99">
        <v>28</v>
      </c>
      <c r="B30" s="96" t="s">
        <v>2621</v>
      </c>
      <c r="C30" s="93"/>
      <c r="D30" s="94"/>
      <c r="E30" s="95">
        <v>30000</v>
      </c>
      <c r="F30" s="92" t="s">
        <v>4409</v>
      </c>
      <c r="G30" s="98"/>
    </row>
    <row r="31" spans="1:7" ht="42.75">
      <c r="A31" s="88">
        <v>29</v>
      </c>
      <c r="B31" s="96" t="s">
        <v>4410</v>
      </c>
      <c r="C31" s="93"/>
      <c r="D31" s="94"/>
      <c r="E31" s="95">
        <v>100000</v>
      </c>
      <c r="F31" s="92" t="s">
        <v>4409</v>
      </c>
      <c r="G31" s="98"/>
    </row>
    <row r="32" spans="1:7" ht="42.75">
      <c r="A32" s="99">
        <v>30</v>
      </c>
      <c r="B32" s="96" t="s">
        <v>2622</v>
      </c>
      <c r="C32" s="93"/>
      <c r="D32" s="94"/>
      <c r="E32" s="95">
        <v>40000</v>
      </c>
      <c r="F32" s="92" t="s">
        <v>4409</v>
      </c>
      <c r="G32" s="98"/>
    </row>
    <row r="33" spans="1:7" ht="42.75">
      <c r="A33" s="88">
        <v>31</v>
      </c>
      <c r="B33" s="96" t="s">
        <v>3348</v>
      </c>
      <c r="C33" s="93"/>
      <c r="D33" s="94"/>
      <c r="E33" s="95">
        <v>140000</v>
      </c>
      <c r="F33" s="92" t="s">
        <v>4409</v>
      </c>
      <c r="G33" s="98"/>
    </row>
    <row r="34" spans="1:7" ht="42.75">
      <c r="A34" s="99">
        <v>32</v>
      </c>
      <c r="B34" s="96" t="s">
        <v>4411</v>
      </c>
      <c r="C34" s="93"/>
      <c r="D34" s="94"/>
      <c r="E34" s="95">
        <v>7500</v>
      </c>
      <c r="F34" s="92" t="s">
        <v>4412</v>
      </c>
      <c r="G34" s="98"/>
    </row>
    <row r="35" spans="1:7" ht="42.75">
      <c r="A35" s="88">
        <v>33</v>
      </c>
      <c r="B35" s="96" t="s">
        <v>2624</v>
      </c>
      <c r="C35" s="93"/>
      <c r="D35" s="94"/>
      <c r="E35" s="95">
        <v>170000</v>
      </c>
      <c r="F35" s="92" t="s">
        <v>4413</v>
      </c>
      <c r="G35" s="98"/>
    </row>
    <row r="36" spans="1:7" ht="42.75">
      <c r="A36" s="99">
        <v>34</v>
      </c>
      <c r="B36" s="96" t="s">
        <v>2625</v>
      </c>
      <c r="C36" s="93"/>
      <c r="D36" s="94"/>
      <c r="E36" s="95">
        <v>15000</v>
      </c>
      <c r="F36" s="92" t="s">
        <v>4413</v>
      </c>
      <c r="G36" s="98"/>
    </row>
    <row r="37" spans="1:7" ht="42.75">
      <c r="A37" s="88">
        <v>35</v>
      </c>
      <c r="B37" s="96" t="s">
        <v>2625</v>
      </c>
      <c r="C37" s="93"/>
      <c r="D37" s="94"/>
      <c r="E37" s="95">
        <v>15000</v>
      </c>
      <c r="F37" s="92" t="s">
        <v>4413</v>
      </c>
      <c r="G37" s="98"/>
    </row>
    <row r="38" spans="1:7" ht="42.75">
      <c r="A38" s="99">
        <v>36</v>
      </c>
      <c r="B38" s="96" t="s">
        <v>2625</v>
      </c>
      <c r="C38" s="93"/>
      <c r="D38" s="94"/>
      <c r="E38" s="95">
        <v>100000</v>
      </c>
      <c r="F38" s="92" t="s">
        <v>4413</v>
      </c>
      <c r="G38" s="98"/>
    </row>
    <row r="39" spans="1:7" ht="42.75">
      <c r="A39" s="88">
        <v>37</v>
      </c>
      <c r="B39" s="96" t="s">
        <v>2627</v>
      </c>
      <c r="C39" s="93"/>
      <c r="D39" s="94"/>
      <c r="E39" s="95">
        <v>180000</v>
      </c>
      <c r="F39" s="92" t="s">
        <v>4414</v>
      </c>
      <c r="G39" s="98"/>
    </row>
    <row r="40" spans="1:7" ht="42.75">
      <c r="A40" s="99">
        <v>38</v>
      </c>
      <c r="B40" s="96" t="s">
        <v>4415</v>
      </c>
      <c r="C40" s="93"/>
      <c r="D40" s="94"/>
      <c r="E40" s="95">
        <v>50000</v>
      </c>
      <c r="F40" s="92" t="s">
        <v>4414</v>
      </c>
      <c r="G40" s="98"/>
    </row>
    <row r="41" spans="1:7" ht="42.75">
      <c r="A41" s="88">
        <v>39</v>
      </c>
      <c r="B41" s="96" t="s">
        <v>4416</v>
      </c>
      <c r="C41" s="93"/>
      <c r="D41" s="94"/>
      <c r="E41" s="95">
        <v>15000</v>
      </c>
      <c r="F41" s="92" t="s">
        <v>4417</v>
      </c>
      <c r="G41" s="98"/>
    </row>
    <row r="42" spans="1:7" ht="42.75">
      <c r="A42" s="99">
        <v>40</v>
      </c>
      <c r="B42" s="96" t="s">
        <v>3350</v>
      </c>
      <c r="C42" s="93"/>
      <c r="D42" s="94"/>
      <c r="E42" s="95">
        <v>140000</v>
      </c>
      <c r="F42" s="92" t="s">
        <v>4417</v>
      </c>
      <c r="G42" s="98"/>
    </row>
    <row r="43" spans="1:7" ht="42.75">
      <c r="A43" s="88">
        <v>41</v>
      </c>
      <c r="B43" s="96" t="s">
        <v>2629</v>
      </c>
      <c r="C43" s="93"/>
      <c r="D43" s="94"/>
      <c r="E43" s="95">
        <v>15000</v>
      </c>
      <c r="F43" s="92" t="s">
        <v>4417</v>
      </c>
      <c r="G43" s="98"/>
    </row>
    <row r="44" spans="1:7" ht="42.75">
      <c r="A44" s="99">
        <v>42</v>
      </c>
      <c r="B44" s="96" t="s">
        <v>4418</v>
      </c>
      <c r="C44" s="93"/>
      <c r="D44" s="94"/>
      <c r="E44" s="95">
        <v>80000</v>
      </c>
      <c r="F44" s="92" t="s">
        <v>4419</v>
      </c>
      <c r="G44" s="98"/>
    </row>
    <row r="45" spans="1:7" ht="42.75">
      <c r="A45" s="88">
        <v>43</v>
      </c>
      <c r="B45" s="96" t="s">
        <v>4420</v>
      </c>
      <c r="C45" s="93"/>
      <c r="D45" s="94"/>
      <c r="E45" s="95">
        <v>115000</v>
      </c>
      <c r="F45" s="98" t="s">
        <v>4421</v>
      </c>
      <c r="G45" s="98"/>
    </row>
    <row r="46" spans="1:7" ht="42.75">
      <c r="A46" s="99">
        <v>44</v>
      </c>
      <c r="B46" s="96" t="s">
        <v>2630</v>
      </c>
      <c r="C46" s="93"/>
      <c r="D46" s="94"/>
      <c r="E46" s="95">
        <v>90000</v>
      </c>
      <c r="F46" s="92" t="s">
        <v>4421</v>
      </c>
      <c r="G46" s="98"/>
    </row>
    <row r="47" spans="1:7" ht="42.75">
      <c r="A47" s="88">
        <v>45</v>
      </c>
      <c r="B47" s="96" t="s">
        <v>2632</v>
      </c>
      <c r="C47" s="93"/>
      <c r="D47" s="94"/>
      <c r="E47" s="95">
        <v>140000</v>
      </c>
      <c r="F47" s="92" t="s">
        <v>4421</v>
      </c>
      <c r="G47" s="98"/>
    </row>
    <row r="48" spans="1:7" ht="42.75">
      <c r="A48" s="99">
        <v>46</v>
      </c>
      <c r="B48" s="96" t="s">
        <v>4422</v>
      </c>
      <c r="C48" s="93"/>
      <c r="D48" s="94"/>
      <c r="E48" s="95">
        <v>15000</v>
      </c>
      <c r="F48" s="92" t="s">
        <v>4423</v>
      </c>
      <c r="G48" s="98"/>
    </row>
    <row r="49" spans="1:7" ht="42.75">
      <c r="A49" s="88">
        <v>47</v>
      </c>
      <c r="B49" s="96" t="s">
        <v>4424</v>
      </c>
      <c r="C49" s="93"/>
      <c r="D49" s="94"/>
      <c r="E49" s="95">
        <v>80000</v>
      </c>
      <c r="F49" s="92" t="s">
        <v>4425</v>
      </c>
      <c r="G49" s="98"/>
    </row>
    <row r="50" spans="1:7" ht="42.75">
      <c r="A50" s="99">
        <v>48</v>
      </c>
      <c r="B50" s="96" t="s">
        <v>3352</v>
      </c>
      <c r="C50" s="93"/>
      <c r="D50" s="94"/>
      <c r="E50" s="95">
        <v>15000</v>
      </c>
      <c r="F50" s="92" t="s">
        <v>4426</v>
      </c>
      <c r="G50" s="98"/>
    </row>
    <row r="51" spans="1:7" ht="42.75">
      <c r="A51" s="88">
        <v>49</v>
      </c>
      <c r="B51" s="96" t="s">
        <v>2634</v>
      </c>
      <c r="C51" s="93"/>
      <c r="D51" s="94"/>
      <c r="E51" s="95">
        <v>140000</v>
      </c>
      <c r="F51" s="92" t="s">
        <v>4426</v>
      </c>
      <c r="G51" s="98"/>
    </row>
    <row r="52" spans="1:7" ht="42.75">
      <c r="A52" s="99">
        <v>50</v>
      </c>
      <c r="B52" s="96" t="s">
        <v>2635</v>
      </c>
      <c r="C52" s="93"/>
      <c r="D52" s="94"/>
      <c r="E52" s="95">
        <v>40000</v>
      </c>
      <c r="F52" s="92" t="s">
        <v>4426</v>
      </c>
      <c r="G52" s="98"/>
    </row>
    <row r="53" spans="1:7" ht="42.75">
      <c r="A53" s="88">
        <v>51</v>
      </c>
      <c r="B53" s="96" t="s">
        <v>2637</v>
      </c>
      <c r="C53" s="93"/>
      <c r="D53" s="94"/>
      <c r="E53" s="95">
        <v>140000</v>
      </c>
      <c r="F53" s="92" t="s">
        <v>4426</v>
      </c>
      <c r="G53" s="98"/>
    </row>
    <row r="54" spans="1:7" ht="42.75">
      <c r="A54" s="99">
        <v>52</v>
      </c>
      <c r="B54" s="96" t="s">
        <v>2638</v>
      </c>
      <c r="C54" s="93"/>
      <c r="D54" s="94"/>
      <c r="E54" s="95">
        <v>15000</v>
      </c>
      <c r="F54" s="92" t="s">
        <v>4427</v>
      </c>
      <c r="G54" s="98"/>
    </row>
    <row r="55" spans="1:7" ht="42.75">
      <c r="A55" s="88">
        <v>53</v>
      </c>
      <c r="B55" s="96" t="s">
        <v>4428</v>
      </c>
      <c r="C55" s="93"/>
      <c r="D55" s="94"/>
      <c r="E55" s="95">
        <v>80000</v>
      </c>
      <c r="F55" s="92" t="s">
        <v>4429</v>
      </c>
      <c r="G55" s="98"/>
    </row>
    <row r="56" spans="1:7" ht="42.75">
      <c r="A56" s="99">
        <v>54</v>
      </c>
      <c r="B56" s="96" t="s">
        <v>3353</v>
      </c>
      <c r="C56" s="93"/>
      <c r="D56" s="94"/>
      <c r="E56" s="95">
        <v>15000</v>
      </c>
      <c r="F56" s="92" t="s">
        <v>4429</v>
      </c>
      <c r="G56" s="98"/>
    </row>
    <row r="57" spans="1:7" ht="42.75">
      <c r="A57" s="88">
        <v>55</v>
      </c>
      <c r="B57" s="96" t="s">
        <v>4430</v>
      </c>
      <c r="C57" s="93"/>
      <c r="D57" s="94"/>
      <c r="E57" s="95">
        <v>100000</v>
      </c>
      <c r="F57" s="92" t="s">
        <v>4429</v>
      </c>
      <c r="G57" s="98"/>
    </row>
    <row r="58" spans="1:7" ht="42.75">
      <c r="A58" s="99">
        <v>56</v>
      </c>
      <c r="B58" s="96" t="s">
        <v>2639</v>
      </c>
      <c r="C58" s="93"/>
      <c r="D58" s="94"/>
      <c r="E58" s="95">
        <v>140000</v>
      </c>
      <c r="F58" s="92" t="s">
        <v>4429</v>
      </c>
      <c r="G58" s="98"/>
    </row>
    <row r="59" spans="1:7" ht="42.75">
      <c r="A59" s="88">
        <v>57</v>
      </c>
      <c r="B59" s="96" t="s">
        <v>4431</v>
      </c>
      <c r="C59" s="93"/>
      <c r="D59" s="94"/>
      <c r="E59" s="95">
        <v>80000</v>
      </c>
      <c r="F59" s="92" t="s">
        <v>4432</v>
      </c>
      <c r="G59" s="98"/>
    </row>
    <row r="60" spans="1:7" ht="42.75">
      <c r="A60" s="99">
        <v>58</v>
      </c>
      <c r="B60" s="96" t="s">
        <v>3558</v>
      </c>
      <c r="C60" s="93"/>
      <c r="D60" s="94"/>
      <c r="E60" s="95">
        <v>15000</v>
      </c>
      <c r="F60" s="92" t="s">
        <v>4433</v>
      </c>
      <c r="G60" s="98"/>
    </row>
    <row r="61" spans="1:7" ht="42.75">
      <c r="A61" s="88">
        <v>59</v>
      </c>
      <c r="B61" s="96" t="s">
        <v>4434</v>
      </c>
      <c r="C61" s="93"/>
      <c r="D61" s="94"/>
      <c r="E61" s="95">
        <v>80000</v>
      </c>
      <c r="F61" s="92" t="s">
        <v>4433</v>
      </c>
      <c r="G61" s="98"/>
    </row>
    <row r="62" spans="1:7" ht="42.75">
      <c r="A62" s="99">
        <v>60</v>
      </c>
      <c r="B62" s="96" t="s">
        <v>2644</v>
      </c>
      <c r="C62" s="93"/>
      <c r="D62" s="94"/>
      <c r="E62" s="95">
        <v>15000</v>
      </c>
      <c r="F62" s="92" t="s">
        <v>4433</v>
      </c>
      <c r="G62" s="98"/>
    </row>
    <row r="63" spans="1:7" ht="42.75">
      <c r="A63" s="88">
        <v>61</v>
      </c>
      <c r="B63" s="96" t="s">
        <v>2644</v>
      </c>
      <c r="C63" s="93"/>
      <c r="D63" s="94"/>
      <c r="E63" s="95">
        <v>140000</v>
      </c>
      <c r="F63" s="92" t="s">
        <v>4433</v>
      </c>
      <c r="G63" s="98"/>
    </row>
    <row r="64" spans="1:7" ht="42.75">
      <c r="A64" s="99">
        <v>62</v>
      </c>
      <c r="B64" s="96" t="s">
        <v>2645</v>
      </c>
      <c r="C64" s="93"/>
      <c r="D64" s="94"/>
      <c r="E64" s="95">
        <v>40000</v>
      </c>
      <c r="F64" s="92" t="s">
        <v>4433</v>
      </c>
      <c r="G64" s="98"/>
    </row>
    <row r="65" spans="1:7" ht="42.75">
      <c r="A65" s="88">
        <v>63</v>
      </c>
      <c r="B65" s="96" t="s">
        <v>4435</v>
      </c>
      <c r="C65" s="93"/>
      <c r="D65" s="94"/>
      <c r="E65" s="95">
        <v>175000</v>
      </c>
      <c r="F65" s="92" t="s">
        <v>4433</v>
      </c>
      <c r="G65" s="98"/>
    </row>
    <row r="66" spans="1:7" ht="42.75">
      <c r="A66" s="99">
        <v>64</v>
      </c>
      <c r="B66" s="96" t="s">
        <v>2648</v>
      </c>
      <c r="C66" s="93"/>
      <c r="D66" s="94"/>
      <c r="E66" s="95">
        <v>140000</v>
      </c>
      <c r="F66" s="92" t="s">
        <v>4433</v>
      </c>
      <c r="G66" s="98"/>
    </row>
    <row r="67" spans="1:7" ht="42.75">
      <c r="A67" s="88">
        <v>65</v>
      </c>
      <c r="B67" s="96" t="s">
        <v>2649</v>
      </c>
      <c r="C67" s="93"/>
      <c r="D67" s="94"/>
      <c r="E67" s="95">
        <v>15000</v>
      </c>
      <c r="F67" s="92" t="s">
        <v>4436</v>
      </c>
      <c r="G67" s="98"/>
    </row>
    <row r="68" spans="1:7" ht="42.75">
      <c r="A68" s="99">
        <v>66</v>
      </c>
      <c r="B68" s="96" t="s">
        <v>4437</v>
      </c>
      <c r="C68" s="93"/>
      <c r="D68" s="94"/>
      <c r="E68" s="95">
        <v>80000</v>
      </c>
      <c r="F68" s="92" t="s">
        <v>4438</v>
      </c>
      <c r="G68" s="98"/>
    </row>
    <row r="69" spans="1:7" ht="42.75">
      <c r="A69" s="88">
        <v>67</v>
      </c>
      <c r="B69" s="96" t="s">
        <v>4439</v>
      </c>
      <c r="C69" s="93"/>
      <c r="D69" s="94"/>
      <c r="E69" s="95">
        <v>20000</v>
      </c>
      <c r="F69" s="92" t="s">
        <v>4438</v>
      </c>
      <c r="G69" s="98"/>
    </row>
    <row r="70" spans="1:7" ht="42.75">
      <c r="A70" s="99">
        <v>68</v>
      </c>
      <c r="B70" s="96" t="s">
        <v>2650</v>
      </c>
      <c r="C70" s="93"/>
      <c r="D70" s="94"/>
      <c r="E70" s="95">
        <v>100000</v>
      </c>
      <c r="F70" s="92" t="s">
        <v>4438</v>
      </c>
      <c r="G70" s="98"/>
    </row>
    <row r="71" spans="1:7" ht="42.75">
      <c r="A71" s="88">
        <v>69</v>
      </c>
      <c r="B71" s="96" t="s">
        <v>2650</v>
      </c>
      <c r="C71" s="93"/>
      <c r="D71" s="94"/>
      <c r="E71" s="95">
        <v>40000</v>
      </c>
      <c r="F71" s="92" t="s">
        <v>4438</v>
      </c>
      <c r="G71" s="98"/>
    </row>
    <row r="72" spans="1:7" ht="42.75">
      <c r="A72" s="99">
        <v>70</v>
      </c>
      <c r="B72" s="96" t="s">
        <v>2650</v>
      </c>
      <c r="C72" s="93"/>
      <c r="D72" s="94"/>
      <c r="E72" s="95">
        <v>50000</v>
      </c>
      <c r="F72" s="92" t="s">
        <v>4438</v>
      </c>
      <c r="G72" s="98"/>
    </row>
    <row r="73" spans="1:7" ht="42.75">
      <c r="A73" s="88">
        <v>71</v>
      </c>
      <c r="B73" s="96" t="s">
        <v>3314</v>
      </c>
      <c r="C73" s="93"/>
      <c r="D73" s="94"/>
      <c r="E73" s="95">
        <v>40000</v>
      </c>
      <c r="F73" s="92" t="s">
        <v>4438</v>
      </c>
      <c r="G73" s="98"/>
    </row>
    <row r="74" spans="1:7" ht="42.75">
      <c r="A74" s="99">
        <v>72</v>
      </c>
      <c r="B74" s="96" t="s">
        <v>4440</v>
      </c>
      <c r="C74" s="93"/>
      <c r="D74" s="94"/>
      <c r="E74" s="95">
        <v>175000</v>
      </c>
      <c r="F74" s="92" t="s">
        <v>4438</v>
      </c>
      <c r="G74" s="98"/>
    </row>
    <row r="75" spans="1:7" ht="42.75">
      <c r="A75" s="88">
        <v>73</v>
      </c>
      <c r="B75" s="96" t="s">
        <v>2654</v>
      </c>
      <c r="C75" s="93"/>
      <c r="D75" s="94"/>
      <c r="E75" s="95">
        <v>140000</v>
      </c>
      <c r="F75" s="92" t="s">
        <v>4441</v>
      </c>
      <c r="G75" s="98"/>
    </row>
    <row r="76" spans="1:7" ht="42.75">
      <c r="A76" s="99">
        <v>74</v>
      </c>
      <c r="B76" s="96" t="s">
        <v>2655</v>
      </c>
      <c r="C76" s="93"/>
      <c r="D76" s="94"/>
      <c r="E76" s="95">
        <v>15000</v>
      </c>
      <c r="F76" s="92" t="s">
        <v>4442</v>
      </c>
      <c r="G76" s="98"/>
    </row>
    <row r="77" spans="1:7" ht="42.75">
      <c r="A77" s="88">
        <v>75</v>
      </c>
      <c r="B77" s="96" t="s">
        <v>4443</v>
      </c>
      <c r="C77" s="93"/>
      <c r="D77" s="94"/>
      <c r="E77" s="95">
        <v>80000</v>
      </c>
      <c r="F77" s="92" t="s">
        <v>4442</v>
      </c>
      <c r="G77" s="98"/>
    </row>
    <row r="78" spans="1:7" ht="42.75">
      <c r="A78" s="99">
        <v>76</v>
      </c>
      <c r="B78" s="96" t="s">
        <v>4444</v>
      </c>
      <c r="C78" s="93"/>
      <c r="D78" s="94"/>
      <c r="E78" s="95">
        <v>50000</v>
      </c>
      <c r="F78" s="92" t="s">
        <v>4442</v>
      </c>
      <c r="G78" s="98"/>
    </row>
    <row r="79" spans="1:7" ht="42.75">
      <c r="A79" s="88">
        <v>77</v>
      </c>
      <c r="B79" s="96" t="s">
        <v>4445</v>
      </c>
      <c r="C79" s="93"/>
      <c r="D79" s="94"/>
      <c r="E79" s="95">
        <v>20000</v>
      </c>
      <c r="F79" s="92" t="s">
        <v>4442</v>
      </c>
      <c r="G79" s="98"/>
    </row>
    <row r="80" spans="1:7" ht="42.75">
      <c r="A80" s="99">
        <v>78</v>
      </c>
      <c r="B80" s="96" t="s">
        <v>2656</v>
      </c>
      <c r="C80" s="93"/>
      <c r="D80" s="94"/>
      <c r="E80" s="95">
        <v>100000</v>
      </c>
      <c r="F80" s="92" t="s">
        <v>4442</v>
      </c>
      <c r="G80" s="98"/>
    </row>
    <row r="81" spans="1:7" ht="42.75">
      <c r="A81" s="88">
        <v>79</v>
      </c>
      <c r="B81" s="96" t="s">
        <v>4446</v>
      </c>
      <c r="C81" s="93"/>
      <c r="D81" s="94"/>
      <c r="E81" s="95">
        <v>40000</v>
      </c>
      <c r="F81" s="92" t="s">
        <v>4442</v>
      </c>
      <c r="G81" s="98"/>
    </row>
    <row r="82" spans="1:7" ht="42.75">
      <c r="A82" s="99">
        <v>80</v>
      </c>
      <c r="B82" s="96" t="s">
        <v>2657</v>
      </c>
      <c r="C82" s="93"/>
      <c r="D82" s="94"/>
      <c r="E82" s="95">
        <v>40000</v>
      </c>
      <c r="F82" s="92" t="s">
        <v>4442</v>
      </c>
      <c r="G82" s="98"/>
    </row>
    <row r="83" spans="1:7" ht="42.75">
      <c r="A83" s="88">
        <v>81</v>
      </c>
      <c r="B83" s="96" t="s">
        <v>4447</v>
      </c>
      <c r="C83" s="93"/>
      <c r="D83" s="94"/>
      <c r="E83" s="95">
        <v>140000</v>
      </c>
      <c r="F83" s="92" t="s">
        <v>4442</v>
      </c>
      <c r="G83" s="98"/>
    </row>
    <row r="84" spans="1:7" ht="42.75">
      <c r="A84" s="99">
        <v>82</v>
      </c>
      <c r="B84" s="96" t="s">
        <v>2659</v>
      </c>
      <c r="C84" s="93"/>
      <c r="D84" s="94"/>
      <c r="E84" s="95">
        <v>140000</v>
      </c>
      <c r="F84" s="92" t="s">
        <v>4448</v>
      </c>
      <c r="G84" s="98"/>
    </row>
    <row r="85" spans="1:7" ht="42.75">
      <c r="A85" s="88">
        <v>83</v>
      </c>
      <c r="B85" s="96" t="s">
        <v>4247</v>
      </c>
      <c r="C85" s="93"/>
      <c r="D85" s="94"/>
      <c r="E85" s="95">
        <v>15000</v>
      </c>
      <c r="F85" s="92" t="s">
        <v>4449</v>
      </c>
      <c r="G85" s="98"/>
    </row>
    <row r="86" spans="1:7" ht="42.75">
      <c r="A86" s="99">
        <v>84</v>
      </c>
      <c r="B86" s="96" t="s">
        <v>4450</v>
      </c>
      <c r="C86" s="93"/>
      <c r="D86" s="94"/>
      <c r="E86" s="95">
        <v>80000</v>
      </c>
      <c r="F86" s="92" t="s">
        <v>4449</v>
      </c>
      <c r="G86" s="98"/>
    </row>
    <row r="87" spans="1:7" ht="42.75">
      <c r="A87" s="88">
        <v>85</v>
      </c>
      <c r="B87" s="96" t="s">
        <v>4451</v>
      </c>
      <c r="C87" s="93"/>
      <c r="D87" s="94"/>
      <c r="E87" s="95">
        <v>50000</v>
      </c>
      <c r="F87" s="92" t="s">
        <v>4449</v>
      </c>
      <c r="G87" s="98"/>
    </row>
    <row r="88" spans="1:7" ht="42.75">
      <c r="A88" s="99">
        <v>86</v>
      </c>
      <c r="B88" s="96" t="s">
        <v>4342</v>
      </c>
      <c r="C88" s="93"/>
      <c r="D88" s="94"/>
      <c r="E88" s="95">
        <v>20000</v>
      </c>
      <c r="F88" s="92" t="s">
        <v>4449</v>
      </c>
      <c r="G88" s="98"/>
    </row>
    <row r="89" spans="1:7" ht="42.75">
      <c r="A89" s="88">
        <v>87</v>
      </c>
      <c r="B89" s="96" t="s">
        <v>2661</v>
      </c>
      <c r="C89" s="93"/>
      <c r="D89" s="94"/>
      <c r="E89" s="95">
        <v>100000</v>
      </c>
      <c r="F89" s="98" t="s">
        <v>4452</v>
      </c>
      <c r="G89" s="98"/>
    </row>
    <row r="90" spans="1:7" ht="42.75">
      <c r="A90" s="99">
        <v>88</v>
      </c>
      <c r="B90" s="96" t="s">
        <v>2661</v>
      </c>
      <c r="C90" s="93"/>
      <c r="D90" s="94"/>
      <c r="E90" s="95">
        <v>40000</v>
      </c>
      <c r="F90" s="92" t="s">
        <v>4453</v>
      </c>
      <c r="G90" s="98"/>
    </row>
    <row r="91" spans="1:7" ht="42.75">
      <c r="A91" s="88">
        <v>89</v>
      </c>
      <c r="B91" s="96" t="s">
        <v>2661</v>
      </c>
      <c r="C91" s="93"/>
      <c r="D91" s="94"/>
      <c r="E91" s="95">
        <v>40000</v>
      </c>
      <c r="F91" s="92" t="s">
        <v>4453</v>
      </c>
      <c r="G91" s="98"/>
    </row>
    <row r="92" spans="1:7" ht="42.75">
      <c r="A92" s="99">
        <v>90</v>
      </c>
      <c r="B92" s="96" t="s">
        <v>4454</v>
      </c>
      <c r="C92" s="93"/>
      <c r="D92" s="94"/>
      <c r="E92" s="95">
        <v>40000</v>
      </c>
      <c r="F92" s="92" t="s">
        <v>4453</v>
      </c>
      <c r="G92" s="98"/>
    </row>
    <row r="93" spans="1:7" ht="42.75">
      <c r="A93" s="88">
        <v>91</v>
      </c>
      <c r="B93" s="96" t="s">
        <v>4455</v>
      </c>
      <c r="C93" s="93"/>
      <c r="D93" s="94"/>
      <c r="E93" s="95">
        <v>20000</v>
      </c>
      <c r="F93" s="92" t="s">
        <v>4453</v>
      </c>
      <c r="G93" s="98"/>
    </row>
    <row r="94" spans="1:7" ht="42.75">
      <c r="A94" s="99">
        <v>92</v>
      </c>
      <c r="B94" s="96" t="s">
        <v>4455</v>
      </c>
      <c r="C94" s="93"/>
      <c r="D94" s="94"/>
      <c r="E94" s="95">
        <v>18000</v>
      </c>
      <c r="F94" s="92" t="s">
        <v>4453</v>
      </c>
      <c r="G94" s="98"/>
    </row>
    <row r="95" spans="1:7" ht="42.75">
      <c r="A95" s="88">
        <v>93</v>
      </c>
      <c r="B95" s="96" t="s">
        <v>4456</v>
      </c>
      <c r="C95" s="93"/>
      <c r="D95" s="94"/>
      <c r="E95" s="95">
        <v>140000</v>
      </c>
      <c r="F95" s="92" t="s">
        <v>4453</v>
      </c>
      <c r="G95" s="98"/>
    </row>
    <row r="96" spans="1:7" ht="42.75">
      <c r="A96" s="99">
        <v>94</v>
      </c>
      <c r="B96" s="96" t="s">
        <v>2664</v>
      </c>
      <c r="C96" s="93"/>
      <c r="D96" s="94"/>
      <c r="E96" s="95">
        <v>190000</v>
      </c>
      <c r="F96" s="92" t="s">
        <v>4453</v>
      </c>
      <c r="G96" s="98"/>
    </row>
    <row r="97" spans="1:7" ht="42.75">
      <c r="A97" s="88">
        <v>95</v>
      </c>
      <c r="B97" s="96" t="s">
        <v>2665</v>
      </c>
      <c r="C97" s="93"/>
      <c r="D97" s="94"/>
      <c r="E97" s="95">
        <v>15000</v>
      </c>
      <c r="F97" s="92" t="s">
        <v>4453</v>
      </c>
      <c r="G97" s="98"/>
    </row>
    <row r="98" spans="1:7" ht="42.75">
      <c r="A98" s="99">
        <v>96</v>
      </c>
      <c r="B98" s="96" t="s">
        <v>4457</v>
      </c>
      <c r="C98" s="93"/>
      <c r="D98" s="94"/>
      <c r="E98" s="95">
        <v>80000</v>
      </c>
      <c r="F98" s="92" t="s">
        <v>4453</v>
      </c>
      <c r="G98" s="98"/>
    </row>
    <row r="99" spans="1:7" ht="42.75">
      <c r="A99" s="88">
        <v>97</v>
      </c>
      <c r="B99" s="96" t="s">
        <v>4458</v>
      </c>
      <c r="C99" s="93"/>
      <c r="D99" s="94"/>
      <c r="E99" s="95">
        <v>25000</v>
      </c>
      <c r="F99" s="92" t="s">
        <v>4459</v>
      </c>
      <c r="G99" s="98"/>
    </row>
    <row r="100" spans="1:7" ht="42.75">
      <c r="A100" s="99">
        <v>98</v>
      </c>
      <c r="B100" s="96" t="s">
        <v>2666</v>
      </c>
      <c r="C100" s="93"/>
      <c r="D100" s="94"/>
      <c r="E100" s="95">
        <v>180000</v>
      </c>
      <c r="F100" s="92" t="s">
        <v>4460</v>
      </c>
      <c r="G100" s="98"/>
    </row>
    <row r="101" spans="1:7" ht="42.75">
      <c r="A101" s="88">
        <v>99</v>
      </c>
      <c r="B101" s="96" t="s">
        <v>2667</v>
      </c>
      <c r="C101" s="93"/>
      <c r="D101" s="94"/>
      <c r="E101" s="95">
        <v>40000</v>
      </c>
      <c r="F101" s="92" t="s">
        <v>4460</v>
      </c>
      <c r="G101" s="98"/>
    </row>
    <row r="102" spans="1:7" ht="42.75">
      <c r="A102" s="99">
        <v>100</v>
      </c>
      <c r="B102" s="96" t="s">
        <v>4461</v>
      </c>
      <c r="C102" s="93"/>
      <c r="D102" s="94"/>
      <c r="E102" s="95">
        <v>100000</v>
      </c>
      <c r="F102" s="92" t="s">
        <v>4460</v>
      </c>
      <c r="G102" s="98"/>
    </row>
    <row r="103" spans="1:7" ht="42.75">
      <c r="A103" s="88">
        <v>101</v>
      </c>
      <c r="B103" s="96" t="s">
        <v>2668</v>
      </c>
      <c r="C103" s="93"/>
      <c r="D103" s="94"/>
      <c r="E103" s="95">
        <v>20000</v>
      </c>
      <c r="F103" s="92" t="s">
        <v>4460</v>
      </c>
      <c r="G103" s="98"/>
    </row>
    <row r="104" spans="1:7" ht="42.75">
      <c r="A104" s="99">
        <v>102</v>
      </c>
      <c r="B104" s="96" t="s">
        <v>4462</v>
      </c>
      <c r="C104" s="93"/>
      <c r="D104" s="94"/>
      <c r="E104" s="95">
        <v>140000</v>
      </c>
      <c r="F104" s="92" t="s">
        <v>4460</v>
      </c>
      <c r="G104" s="98"/>
    </row>
    <row r="105" spans="1:7" ht="42.75">
      <c r="A105" s="88">
        <v>103</v>
      </c>
      <c r="B105" s="96" t="s">
        <v>2669</v>
      </c>
      <c r="C105" s="93"/>
      <c r="D105" s="94"/>
      <c r="E105" s="95">
        <v>190000</v>
      </c>
      <c r="F105" s="92" t="s">
        <v>4460</v>
      </c>
      <c r="G105" s="98"/>
    </row>
    <row r="106" spans="1:7" ht="42.75">
      <c r="A106" s="99">
        <v>104</v>
      </c>
      <c r="B106" s="96" t="s">
        <v>2670</v>
      </c>
      <c r="C106" s="93"/>
      <c r="D106" s="94"/>
      <c r="E106" s="95">
        <v>15000</v>
      </c>
      <c r="F106" s="92" t="s">
        <v>4463</v>
      </c>
      <c r="G106" s="98"/>
    </row>
    <row r="107" spans="1:7" ht="42.75">
      <c r="A107" s="88">
        <v>105</v>
      </c>
      <c r="B107" s="96" t="s">
        <v>4464</v>
      </c>
      <c r="C107" s="93"/>
      <c r="D107" s="94"/>
      <c r="E107" s="95">
        <v>80000</v>
      </c>
      <c r="F107" s="92" t="s">
        <v>4465</v>
      </c>
      <c r="G107" s="98"/>
    </row>
    <row r="108" spans="1:7" ht="42.75">
      <c r="A108" s="99">
        <v>106</v>
      </c>
      <c r="B108" s="96" t="s">
        <v>4464</v>
      </c>
      <c r="C108" s="93"/>
      <c r="D108" s="94"/>
      <c r="E108" s="95">
        <v>100000</v>
      </c>
      <c r="F108" s="92" t="s">
        <v>4465</v>
      </c>
      <c r="G108" s="98"/>
    </row>
    <row r="109" spans="1:7" ht="42.75">
      <c r="A109" s="88">
        <v>107</v>
      </c>
      <c r="B109" s="96" t="s">
        <v>4466</v>
      </c>
      <c r="C109" s="93"/>
      <c r="D109" s="94"/>
      <c r="E109" s="95">
        <v>25000</v>
      </c>
      <c r="F109" s="92" t="s">
        <v>4465</v>
      </c>
      <c r="G109" s="98"/>
    </row>
    <row r="110" spans="1:7" ht="42.75">
      <c r="A110" s="99">
        <v>108</v>
      </c>
      <c r="B110" s="96" t="s">
        <v>2672</v>
      </c>
      <c r="C110" s="93"/>
      <c r="D110" s="94"/>
      <c r="E110" s="95">
        <v>80000</v>
      </c>
      <c r="F110" s="92" t="s">
        <v>4465</v>
      </c>
      <c r="G110" s="98"/>
    </row>
    <row r="111" spans="1:7" ht="42.75">
      <c r="A111" s="88">
        <v>109</v>
      </c>
      <c r="B111" s="96" t="s">
        <v>4467</v>
      </c>
      <c r="C111" s="93"/>
      <c r="D111" s="94"/>
      <c r="E111" s="95">
        <v>100000</v>
      </c>
      <c r="F111" s="92" t="s">
        <v>4465</v>
      </c>
      <c r="G111" s="98"/>
    </row>
    <row r="112" spans="1:7" ht="42.75">
      <c r="A112" s="99">
        <v>110</v>
      </c>
      <c r="B112" s="96" t="s">
        <v>3550</v>
      </c>
      <c r="C112" s="93"/>
      <c r="D112" s="94"/>
      <c r="E112" s="95">
        <v>40000</v>
      </c>
      <c r="F112" s="92" t="s">
        <v>4465</v>
      </c>
      <c r="G112" s="98"/>
    </row>
    <row r="113" spans="1:7" ht="42.75">
      <c r="A113" s="88">
        <v>111</v>
      </c>
      <c r="B113" s="96" t="s">
        <v>2673</v>
      </c>
      <c r="C113" s="93"/>
      <c r="D113" s="94"/>
      <c r="E113" s="95">
        <v>20000</v>
      </c>
      <c r="F113" s="92" t="s">
        <v>4465</v>
      </c>
      <c r="G113" s="98"/>
    </row>
    <row r="114" spans="1:7" ht="42.75">
      <c r="A114" s="99">
        <v>112</v>
      </c>
      <c r="B114" s="96" t="s">
        <v>2673</v>
      </c>
      <c r="C114" s="93"/>
      <c r="D114" s="94"/>
      <c r="E114" s="95">
        <v>200000</v>
      </c>
      <c r="F114" s="92" t="s">
        <v>4465</v>
      </c>
      <c r="G114" s="98"/>
    </row>
    <row r="115" spans="1:7" ht="42.75">
      <c r="A115" s="88">
        <v>113</v>
      </c>
      <c r="B115" s="96" t="s">
        <v>3483</v>
      </c>
      <c r="C115" s="93"/>
      <c r="D115" s="94"/>
      <c r="E115" s="95">
        <v>140000</v>
      </c>
      <c r="F115" s="92" t="s">
        <v>4465</v>
      </c>
      <c r="G115" s="98"/>
    </row>
    <row r="116" spans="1:7" ht="42.75">
      <c r="A116" s="99">
        <v>114</v>
      </c>
      <c r="B116" s="96" t="s">
        <v>2706</v>
      </c>
      <c r="C116" s="93"/>
      <c r="D116" s="94"/>
      <c r="E116" s="95">
        <v>565000</v>
      </c>
      <c r="F116" s="92" t="s">
        <v>4468</v>
      </c>
      <c r="G116" s="98"/>
    </row>
    <row r="117" spans="1:7" ht="42.75">
      <c r="A117" s="88">
        <v>115</v>
      </c>
      <c r="B117" s="96" t="s">
        <v>3547</v>
      </c>
      <c r="C117" s="93"/>
      <c r="D117" s="94"/>
      <c r="E117" s="95">
        <v>5000</v>
      </c>
      <c r="F117" s="92" t="s">
        <v>4469</v>
      </c>
      <c r="G117" s="98"/>
    </row>
    <row r="118" spans="1:7" ht="42.75">
      <c r="A118" s="99">
        <v>116</v>
      </c>
      <c r="B118" s="96" t="s">
        <v>4470</v>
      </c>
      <c r="C118" s="93"/>
      <c r="D118" s="94"/>
      <c r="E118" s="95">
        <v>80000</v>
      </c>
      <c r="F118" s="92" t="s">
        <v>4469</v>
      </c>
      <c r="G118" s="98"/>
    </row>
    <row r="119" spans="1:7" ht="42.75">
      <c r="A119" s="88">
        <v>117</v>
      </c>
      <c r="B119" s="96" t="s">
        <v>4470</v>
      </c>
      <c r="C119" s="93"/>
      <c r="D119" s="94"/>
      <c r="E119" s="95">
        <v>100000</v>
      </c>
      <c r="F119" s="92" t="s">
        <v>4469</v>
      </c>
      <c r="G119" s="98"/>
    </row>
    <row r="120" spans="1:7" ht="42.75">
      <c r="A120" s="99">
        <v>118</v>
      </c>
      <c r="B120" s="96" t="s">
        <v>3359</v>
      </c>
      <c r="C120" s="93"/>
      <c r="D120" s="94"/>
      <c r="E120" s="95">
        <v>20000</v>
      </c>
      <c r="F120" s="92" t="s">
        <v>4469</v>
      </c>
      <c r="G120" s="98"/>
    </row>
    <row r="121" spans="1:7" ht="42.75">
      <c r="A121" s="88">
        <v>119</v>
      </c>
      <c r="B121" s="96" t="s">
        <v>3359</v>
      </c>
      <c r="C121" s="93"/>
      <c r="D121" s="94"/>
      <c r="E121" s="95">
        <v>60000</v>
      </c>
      <c r="F121" s="92" t="s">
        <v>4469</v>
      </c>
      <c r="G121" s="98"/>
    </row>
    <row r="122" spans="1:7" ht="42.75">
      <c r="A122" s="99">
        <v>120</v>
      </c>
      <c r="B122" s="96" t="s">
        <v>2675</v>
      </c>
      <c r="C122" s="93"/>
      <c r="D122" s="94"/>
      <c r="E122" s="95">
        <v>220000</v>
      </c>
      <c r="F122" s="92" t="s">
        <v>4469</v>
      </c>
      <c r="G122" s="98"/>
    </row>
    <row r="123" spans="1:7" ht="42.75">
      <c r="A123" s="88">
        <v>121</v>
      </c>
      <c r="B123" s="96" t="s">
        <v>2677</v>
      </c>
      <c r="C123" s="93"/>
      <c r="D123" s="94"/>
      <c r="E123" s="95">
        <v>20000</v>
      </c>
      <c r="F123" s="92" t="s">
        <v>4471</v>
      </c>
      <c r="G123" s="98"/>
    </row>
    <row r="124" spans="1:7" ht="42.75">
      <c r="A124" s="99">
        <v>122</v>
      </c>
      <c r="B124" s="96" t="s">
        <v>2677</v>
      </c>
      <c r="C124" s="93"/>
      <c r="D124" s="94"/>
      <c r="E124" s="95">
        <v>200000</v>
      </c>
      <c r="F124" s="92" t="s">
        <v>4472</v>
      </c>
      <c r="G124" s="98"/>
    </row>
    <row r="125" spans="1:7" ht="42.75">
      <c r="A125" s="88">
        <v>123</v>
      </c>
      <c r="B125" s="96" t="s">
        <v>4473</v>
      </c>
      <c r="C125" s="93"/>
      <c r="D125" s="94"/>
      <c r="E125" s="95">
        <v>140000</v>
      </c>
      <c r="F125" s="92" t="s">
        <v>4472</v>
      </c>
      <c r="G125" s="98"/>
    </row>
    <row r="126" spans="1:7" ht="42.75">
      <c r="A126" s="99">
        <v>124</v>
      </c>
      <c r="B126" s="96" t="s">
        <v>2678</v>
      </c>
      <c r="C126" s="93"/>
      <c r="D126" s="94"/>
      <c r="E126" s="95">
        <v>120000</v>
      </c>
      <c r="F126" s="92" t="s">
        <v>4472</v>
      </c>
      <c r="G126" s="98"/>
    </row>
    <row r="127" spans="1:7" ht="42.75">
      <c r="A127" s="88">
        <v>125</v>
      </c>
      <c r="B127" s="96" t="s">
        <v>3360</v>
      </c>
      <c r="C127" s="93"/>
      <c r="D127" s="94"/>
      <c r="E127" s="95">
        <v>20000</v>
      </c>
      <c r="F127" s="92" t="s">
        <v>4472</v>
      </c>
      <c r="G127" s="98"/>
    </row>
    <row r="128" spans="1:7" ht="42.75">
      <c r="A128" s="99">
        <v>126</v>
      </c>
      <c r="B128" s="96" t="s">
        <v>3360</v>
      </c>
      <c r="C128" s="93"/>
      <c r="D128" s="94"/>
      <c r="E128" s="95">
        <v>50000</v>
      </c>
      <c r="F128" s="92" t="s">
        <v>4472</v>
      </c>
      <c r="G128" s="98"/>
    </row>
    <row r="129" spans="1:7" ht="42.75">
      <c r="A129" s="88">
        <v>127</v>
      </c>
      <c r="B129" s="96" t="s">
        <v>3360</v>
      </c>
      <c r="C129" s="93"/>
      <c r="D129" s="94"/>
      <c r="E129" s="95">
        <v>375000</v>
      </c>
      <c r="F129" s="92" t="s">
        <v>4472</v>
      </c>
      <c r="G129" s="98"/>
    </row>
    <row r="130" spans="1:7" ht="42.75">
      <c r="A130" s="99">
        <v>128</v>
      </c>
      <c r="B130" s="96" t="s">
        <v>4474</v>
      </c>
      <c r="C130" s="93"/>
      <c r="D130" s="94"/>
      <c r="E130" s="95">
        <v>80000</v>
      </c>
      <c r="F130" s="92" t="s">
        <v>4475</v>
      </c>
      <c r="G130" s="98"/>
    </row>
    <row r="131" spans="1:7" ht="42.75">
      <c r="A131" s="88">
        <v>129</v>
      </c>
      <c r="B131" s="96" t="s">
        <v>4474</v>
      </c>
      <c r="C131" s="93"/>
      <c r="D131" s="94"/>
      <c r="E131" s="95">
        <v>100000</v>
      </c>
      <c r="F131" s="92" t="s">
        <v>4476</v>
      </c>
      <c r="G131" s="98"/>
    </row>
    <row r="132" spans="1:7" ht="42.75">
      <c r="A132" s="99">
        <v>130</v>
      </c>
      <c r="B132" s="96" t="s">
        <v>3361</v>
      </c>
      <c r="C132" s="93"/>
      <c r="D132" s="94"/>
      <c r="E132" s="95">
        <v>20000</v>
      </c>
      <c r="F132" s="92" t="s">
        <v>4476</v>
      </c>
      <c r="G132" s="98"/>
    </row>
    <row r="133" spans="1:7" ht="42.75">
      <c r="A133" s="88">
        <v>131</v>
      </c>
      <c r="B133" s="96" t="s">
        <v>4477</v>
      </c>
      <c r="C133" s="93"/>
      <c r="D133" s="94"/>
      <c r="E133" s="95">
        <v>10000</v>
      </c>
      <c r="F133" s="92" t="s">
        <v>4476</v>
      </c>
      <c r="G133" s="98"/>
    </row>
    <row r="134" spans="1:7" ht="42.75">
      <c r="A134" s="99">
        <v>132</v>
      </c>
      <c r="B134" s="96" t="s">
        <v>2679</v>
      </c>
      <c r="C134" s="93"/>
      <c r="D134" s="94"/>
      <c r="E134" s="95">
        <v>30000</v>
      </c>
      <c r="F134" s="92" t="s">
        <v>4476</v>
      </c>
      <c r="G134" s="98"/>
    </row>
    <row r="135" spans="1:7" ht="42.75">
      <c r="A135" s="88">
        <v>133</v>
      </c>
      <c r="B135" s="96" t="s">
        <v>2680</v>
      </c>
      <c r="C135" s="93"/>
      <c r="D135" s="94"/>
      <c r="E135" s="95">
        <v>100000</v>
      </c>
      <c r="F135" s="92" t="s">
        <v>4476</v>
      </c>
      <c r="G135" s="98"/>
    </row>
    <row r="136" spans="1:7" ht="42.75">
      <c r="A136" s="99">
        <v>134</v>
      </c>
      <c r="B136" s="96" t="s">
        <v>2680</v>
      </c>
      <c r="C136" s="93"/>
      <c r="D136" s="94"/>
      <c r="E136" s="95">
        <v>40000</v>
      </c>
      <c r="F136" s="92" t="s">
        <v>4476</v>
      </c>
      <c r="G136" s="98"/>
    </row>
    <row r="137" spans="1:7" ht="42.75">
      <c r="A137" s="88">
        <v>135</v>
      </c>
      <c r="B137" s="96" t="s">
        <v>2680</v>
      </c>
      <c r="C137" s="93"/>
      <c r="D137" s="94"/>
      <c r="E137" s="95">
        <v>40000</v>
      </c>
      <c r="F137" s="92" t="s">
        <v>4476</v>
      </c>
      <c r="G137" s="98"/>
    </row>
    <row r="138" spans="1:7" ht="42.75">
      <c r="A138" s="99">
        <v>136</v>
      </c>
      <c r="B138" s="99" t="s">
        <v>2682</v>
      </c>
      <c r="C138" s="93"/>
      <c r="D138" s="94"/>
      <c r="E138" s="95">
        <v>20000</v>
      </c>
      <c r="F138" s="92" t="s">
        <v>4476</v>
      </c>
      <c r="G138" s="98"/>
    </row>
    <row r="139" spans="1:7" ht="42.75">
      <c r="A139" s="88">
        <v>137</v>
      </c>
      <c r="B139" s="99" t="s">
        <v>2682</v>
      </c>
      <c r="C139" s="93"/>
      <c r="D139" s="94"/>
      <c r="E139" s="95">
        <v>200000</v>
      </c>
      <c r="F139" s="92" t="s">
        <v>4476</v>
      </c>
      <c r="G139" s="98"/>
    </row>
    <row r="140" spans="1:7" ht="42.75">
      <c r="A140" s="99">
        <v>138</v>
      </c>
      <c r="B140" s="99" t="s">
        <v>2682</v>
      </c>
      <c r="C140" s="93"/>
      <c r="D140" s="94"/>
      <c r="E140" s="95">
        <v>140000</v>
      </c>
      <c r="F140" s="92" t="s">
        <v>4476</v>
      </c>
      <c r="G140" s="98"/>
    </row>
    <row r="141" spans="1:7" ht="42.75">
      <c r="A141" s="88">
        <v>139</v>
      </c>
      <c r="B141" s="96" t="s">
        <v>2237</v>
      </c>
      <c r="C141" s="93"/>
      <c r="D141" s="94"/>
      <c r="E141" s="95">
        <v>120000</v>
      </c>
      <c r="F141" s="92" t="s">
        <v>4476</v>
      </c>
      <c r="G141" s="98"/>
    </row>
    <row r="142" spans="1:7" ht="42.75">
      <c r="A142" s="99">
        <v>140</v>
      </c>
      <c r="B142" s="96" t="s">
        <v>2237</v>
      </c>
      <c r="C142" s="93"/>
      <c r="D142" s="94"/>
      <c r="E142" s="95">
        <v>70000</v>
      </c>
      <c r="F142" s="92" t="s">
        <v>4478</v>
      </c>
      <c r="G142" s="98"/>
    </row>
    <row r="143" spans="1:7" ht="42.75">
      <c r="A143" s="88">
        <v>141</v>
      </c>
      <c r="B143" s="96" t="s">
        <v>2237</v>
      </c>
      <c r="C143" s="93"/>
      <c r="D143" s="94"/>
      <c r="E143" s="95">
        <v>375000</v>
      </c>
      <c r="F143" s="92" t="s">
        <v>4479</v>
      </c>
      <c r="G143" s="98"/>
    </row>
    <row r="144" spans="1:7" ht="42.75">
      <c r="A144" s="99">
        <v>142</v>
      </c>
      <c r="B144" s="96" t="s">
        <v>4321</v>
      </c>
      <c r="C144" s="93"/>
      <c r="D144" s="94"/>
      <c r="E144" s="95">
        <v>80000</v>
      </c>
      <c r="F144" s="92" t="s">
        <v>4479</v>
      </c>
      <c r="G144" s="98"/>
    </row>
    <row r="145" spans="1:7" ht="42.75">
      <c r="A145" s="88">
        <v>143</v>
      </c>
      <c r="B145" s="96" t="s">
        <v>4321</v>
      </c>
      <c r="C145" s="93"/>
      <c r="D145" s="94"/>
      <c r="E145" s="95">
        <v>100000</v>
      </c>
      <c r="F145" s="92" t="s">
        <v>4479</v>
      </c>
      <c r="G145" s="98"/>
    </row>
    <row r="146" spans="1:7" ht="42.75">
      <c r="A146" s="99">
        <v>144</v>
      </c>
      <c r="B146" s="96" t="s">
        <v>3363</v>
      </c>
      <c r="C146" s="93"/>
      <c r="D146" s="94"/>
      <c r="E146" s="95">
        <v>30000</v>
      </c>
      <c r="F146" s="92" t="s">
        <v>4479</v>
      </c>
      <c r="G146" s="98"/>
    </row>
    <row r="147" spans="1:7" ht="42.75">
      <c r="A147" s="88">
        <v>145</v>
      </c>
      <c r="B147" s="96" t="s">
        <v>3479</v>
      </c>
      <c r="C147" s="93"/>
      <c r="D147" s="94"/>
      <c r="E147" s="95">
        <v>40000</v>
      </c>
      <c r="F147" s="92" t="s">
        <v>4479</v>
      </c>
      <c r="G147" s="98"/>
    </row>
    <row r="148" spans="1:7" ht="42.75">
      <c r="A148" s="99">
        <v>146</v>
      </c>
      <c r="B148" s="96" t="s">
        <v>3479</v>
      </c>
      <c r="C148" s="93"/>
      <c r="D148" s="94"/>
      <c r="E148" s="95">
        <v>100000</v>
      </c>
      <c r="F148" s="92" t="s">
        <v>4479</v>
      </c>
      <c r="G148" s="98"/>
    </row>
    <row r="149" spans="1:7" ht="42.75">
      <c r="A149" s="88">
        <v>147</v>
      </c>
      <c r="B149" s="96" t="s">
        <v>3479</v>
      </c>
      <c r="C149" s="93"/>
      <c r="D149" s="94"/>
      <c r="E149" s="95">
        <v>80000</v>
      </c>
      <c r="F149" s="92" t="s">
        <v>4480</v>
      </c>
      <c r="G149" s="98"/>
    </row>
    <row r="150" spans="1:7" ht="42.75">
      <c r="A150" s="99">
        <v>148</v>
      </c>
      <c r="B150" s="96" t="s">
        <v>3341</v>
      </c>
      <c r="C150" s="93"/>
      <c r="D150" s="94"/>
      <c r="E150" s="95">
        <v>20000</v>
      </c>
      <c r="F150" s="92" t="s">
        <v>4481</v>
      </c>
      <c r="G150" s="98"/>
    </row>
    <row r="151" spans="1:7" ht="42.75">
      <c r="A151" s="88">
        <v>149</v>
      </c>
      <c r="B151" s="96" t="s">
        <v>3476</v>
      </c>
      <c r="C151" s="93"/>
      <c r="D151" s="94"/>
      <c r="E151" s="95">
        <v>140000</v>
      </c>
      <c r="F151" s="92" t="s">
        <v>4482</v>
      </c>
      <c r="G151" s="98"/>
    </row>
    <row r="152" spans="1:7" ht="42.75">
      <c r="A152" s="99">
        <v>150</v>
      </c>
      <c r="B152" s="96" t="s">
        <v>2244</v>
      </c>
      <c r="C152" s="93"/>
      <c r="D152" s="94"/>
      <c r="E152" s="95">
        <v>180000</v>
      </c>
      <c r="F152" s="92" t="s">
        <v>4482</v>
      </c>
      <c r="G152" s="98"/>
    </row>
    <row r="153" spans="1:7" ht="42.75">
      <c r="A153" s="88">
        <v>151</v>
      </c>
      <c r="B153" s="96" t="s">
        <v>2244</v>
      </c>
      <c r="C153" s="93"/>
      <c r="D153" s="94"/>
      <c r="E153" s="95">
        <v>120000</v>
      </c>
      <c r="F153" s="92" t="s">
        <v>4482</v>
      </c>
      <c r="G153" s="98"/>
    </row>
    <row r="154" spans="1:7" ht="42.75">
      <c r="A154" s="99">
        <v>152</v>
      </c>
      <c r="B154" s="96" t="s">
        <v>4314</v>
      </c>
      <c r="C154" s="93"/>
      <c r="D154" s="94"/>
      <c r="E154" s="95">
        <v>60000</v>
      </c>
      <c r="F154" s="92" t="s">
        <v>4482</v>
      </c>
      <c r="G154" s="98"/>
    </row>
    <row r="155" spans="1:7" ht="42.75">
      <c r="A155" s="88">
        <v>153</v>
      </c>
      <c r="B155" s="96" t="s">
        <v>4314</v>
      </c>
      <c r="C155" s="93"/>
      <c r="D155" s="94"/>
      <c r="E155" s="95">
        <v>375000</v>
      </c>
      <c r="F155" s="92" t="s">
        <v>4482</v>
      </c>
      <c r="G155" s="98"/>
    </row>
    <row r="156" spans="1:7" ht="42.75">
      <c r="A156" s="99">
        <v>154</v>
      </c>
      <c r="B156" s="96" t="s">
        <v>3472</v>
      </c>
      <c r="C156" s="93"/>
      <c r="D156" s="94"/>
      <c r="E156" s="95">
        <v>160000</v>
      </c>
      <c r="F156" s="92" t="s">
        <v>4482</v>
      </c>
      <c r="G156" s="98"/>
    </row>
    <row r="157" spans="1:7" ht="42.75">
      <c r="A157" s="88">
        <v>155</v>
      </c>
      <c r="B157" s="96" t="s">
        <v>2246</v>
      </c>
      <c r="C157" s="93"/>
      <c r="D157" s="94"/>
      <c r="E157" s="95">
        <v>20000</v>
      </c>
      <c r="F157" s="92" t="s">
        <v>4482</v>
      </c>
      <c r="G157" s="98"/>
    </row>
    <row r="158" spans="1:7" ht="42.75">
      <c r="A158" s="99">
        <v>156</v>
      </c>
      <c r="B158" s="96" t="s">
        <v>2246</v>
      </c>
      <c r="C158" s="93"/>
      <c r="D158" s="94"/>
      <c r="E158" s="95">
        <v>15000</v>
      </c>
      <c r="F158" s="92" t="s">
        <v>4482</v>
      </c>
      <c r="G158" s="98"/>
    </row>
    <row r="159" spans="1:7" ht="42.75">
      <c r="A159" s="88">
        <v>157</v>
      </c>
      <c r="B159" s="96" t="s">
        <v>2247</v>
      </c>
      <c r="C159" s="93"/>
      <c r="D159" s="94"/>
      <c r="E159" s="95">
        <v>40000</v>
      </c>
      <c r="F159" s="92" t="s">
        <v>4483</v>
      </c>
      <c r="G159" s="98"/>
    </row>
    <row r="160" spans="1:7" ht="42.75">
      <c r="A160" s="99">
        <v>158</v>
      </c>
      <c r="B160" s="96" t="s">
        <v>2247</v>
      </c>
      <c r="C160" s="93"/>
      <c r="D160" s="94"/>
      <c r="E160" s="95">
        <v>100000</v>
      </c>
      <c r="F160" s="92" t="s">
        <v>4484</v>
      </c>
      <c r="G160" s="98"/>
    </row>
    <row r="161" spans="1:7" ht="42.75">
      <c r="A161" s="88">
        <v>159</v>
      </c>
      <c r="B161" s="96" t="s">
        <v>2247</v>
      </c>
      <c r="C161" s="93"/>
      <c r="D161" s="94"/>
      <c r="E161" s="95">
        <v>40000</v>
      </c>
      <c r="F161" s="92" t="s">
        <v>4484</v>
      </c>
      <c r="G161" s="98"/>
    </row>
    <row r="162" spans="1:7" ht="42.75">
      <c r="A162" s="99">
        <v>160</v>
      </c>
      <c r="B162" s="96" t="s">
        <v>2248</v>
      </c>
      <c r="C162" s="93"/>
      <c r="D162" s="94"/>
      <c r="E162" s="95">
        <v>40000</v>
      </c>
      <c r="F162" s="92" t="s">
        <v>4484</v>
      </c>
      <c r="G162" s="98"/>
    </row>
    <row r="163" spans="1:7" ht="42.75">
      <c r="A163" s="88">
        <v>161</v>
      </c>
      <c r="B163" s="96" t="s">
        <v>4485</v>
      </c>
      <c r="C163" s="93"/>
      <c r="D163" s="94"/>
      <c r="E163" s="95">
        <v>50000</v>
      </c>
      <c r="F163" s="92" t="s">
        <v>4486</v>
      </c>
      <c r="G163" s="98"/>
    </row>
    <row r="164" spans="1:7" ht="42.75">
      <c r="A164" s="99">
        <v>162</v>
      </c>
      <c r="B164" s="96" t="s">
        <v>4485</v>
      </c>
      <c r="C164" s="93"/>
      <c r="D164" s="94"/>
      <c r="E164" s="95">
        <v>1500000</v>
      </c>
      <c r="F164" s="92" t="s">
        <v>4487</v>
      </c>
      <c r="G164" s="98"/>
    </row>
    <row r="165" spans="1:7" ht="42.75">
      <c r="A165" s="88">
        <v>163</v>
      </c>
      <c r="B165" s="96" t="s">
        <v>4488</v>
      </c>
      <c r="C165" s="93"/>
      <c r="D165" s="94"/>
      <c r="E165" s="95">
        <v>350000</v>
      </c>
      <c r="F165" s="92" t="s">
        <v>4486</v>
      </c>
      <c r="G165" s="98"/>
    </row>
    <row r="166" spans="1:7" ht="42.75">
      <c r="A166" s="99">
        <v>164</v>
      </c>
      <c r="B166" s="96" t="s">
        <v>4489</v>
      </c>
      <c r="C166" s="93"/>
      <c r="D166" s="94"/>
      <c r="E166" s="95">
        <v>600000</v>
      </c>
      <c r="F166" s="92" t="s">
        <v>4490</v>
      </c>
      <c r="G166" s="98"/>
    </row>
    <row r="167" spans="1:7" ht="42.75">
      <c r="A167" s="88">
        <v>165</v>
      </c>
      <c r="B167" s="96" t="s">
        <v>4489</v>
      </c>
      <c r="C167" s="93"/>
      <c r="D167" s="94"/>
      <c r="E167" s="95">
        <v>500000</v>
      </c>
      <c r="F167" s="92" t="s">
        <v>4487</v>
      </c>
      <c r="G167" s="98"/>
    </row>
    <row r="168" spans="1:7" ht="42.75">
      <c r="A168" s="99">
        <v>166</v>
      </c>
      <c r="B168" s="96" t="s">
        <v>2251</v>
      </c>
      <c r="C168" s="93"/>
      <c r="D168" s="94"/>
      <c r="E168" s="95">
        <v>260000</v>
      </c>
      <c r="F168" s="92" t="s">
        <v>4484</v>
      </c>
      <c r="G168" s="98"/>
    </row>
    <row r="169" spans="1:7" ht="42.75">
      <c r="A169" s="88">
        <v>167</v>
      </c>
      <c r="B169" s="96" t="s">
        <v>2252</v>
      </c>
      <c r="C169" s="93"/>
      <c r="D169" s="94"/>
      <c r="E169" s="95">
        <v>20000</v>
      </c>
      <c r="F169" s="92" t="s">
        <v>4484</v>
      </c>
      <c r="G169" s="98"/>
    </row>
    <row r="170" spans="1:7" ht="42.75">
      <c r="A170" s="99">
        <v>168</v>
      </c>
      <c r="B170" s="96" t="s">
        <v>2253</v>
      </c>
      <c r="C170" s="93"/>
      <c r="D170" s="94"/>
      <c r="E170" s="95">
        <v>140000</v>
      </c>
      <c r="F170" s="92" t="s">
        <v>4484</v>
      </c>
      <c r="G170" s="98"/>
    </row>
    <row r="171" spans="1:7" ht="42.75">
      <c r="A171" s="88">
        <v>169</v>
      </c>
      <c r="B171" s="96" t="s">
        <v>4491</v>
      </c>
      <c r="C171" s="93"/>
      <c r="D171" s="94"/>
      <c r="E171" s="95">
        <v>48000</v>
      </c>
      <c r="F171" s="92" t="s">
        <v>4484</v>
      </c>
      <c r="G171" s="98"/>
    </row>
    <row r="172" spans="1:7" ht="42.75">
      <c r="A172" s="99">
        <v>170</v>
      </c>
      <c r="B172" s="96" t="s">
        <v>4491</v>
      </c>
      <c r="C172" s="93"/>
      <c r="D172" s="94"/>
      <c r="E172" s="95">
        <v>735000</v>
      </c>
      <c r="F172" s="92" t="s">
        <v>4484</v>
      </c>
      <c r="G172" s="98"/>
    </row>
    <row r="173" spans="1:7" ht="42.75">
      <c r="A173" s="88">
        <v>171</v>
      </c>
      <c r="B173" s="96" t="s">
        <v>3347</v>
      </c>
      <c r="C173" s="93"/>
      <c r="D173" s="94"/>
      <c r="E173" s="95">
        <v>15000</v>
      </c>
      <c r="F173" s="92" t="s">
        <v>4492</v>
      </c>
      <c r="G173" s="98"/>
    </row>
    <row r="174" spans="1:7" ht="42.75">
      <c r="A174" s="99">
        <v>172</v>
      </c>
      <c r="B174" s="96" t="s">
        <v>2256</v>
      </c>
      <c r="C174" s="93"/>
      <c r="D174" s="94"/>
      <c r="E174" s="95">
        <v>80000</v>
      </c>
      <c r="F174" s="92" t="s">
        <v>4493</v>
      </c>
      <c r="G174" s="98"/>
    </row>
    <row r="175" spans="1:7" ht="42.75">
      <c r="A175" s="88">
        <v>173</v>
      </c>
      <c r="B175" s="96" t="s">
        <v>2256</v>
      </c>
      <c r="C175" s="93"/>
      <c r="D175" s="94"/>
      <c r="E175" s="95">
        <v>80000</v>
      </c>
      <c r="F175" s="92" t="s">
        <v>4493</v>
      </c>
      <c r="G175" s="98"/>
    </row>
    <row r="176" spans="1:7" ht="42.75">
      <c r="A176" s="99">
        <v>174</v>
      </c>
      <c r="B176" s="96" t="s">
        <v>2256</v>
      </c>
      <c r="C176" s="93"/>
      <c r="D176" s="94"/>
      <c r="E176" s="95">
        <v>12000</v>
      </c>
      <c r="F176" s="92" t="s">
        <v>4493</v>
      </c>
      <c r="G176" s="98"/>
    </row>
    <row r="177" spans="1:7" ht="42.75">
      <c r="A177" s="88">
        <v>175</v>
      </c>
      <c r="B177" s="96" t="s">
        <v>2256</v>
      </c>
      <c r="C177" s="93"/>
      <c r="D177" s="94"/>
      <c r="E177" s="95">
        <v>20000</v>
      </c>
      <c r="F177" s="92" t="s">
        <v>4493</v>
      </c>
      <c r="G177" s="98"/>
    </row>
    <row r="178" spans="1:7" ht="42.75">
      <c r="A178" s="99">
        <v>176</v>
      </c>
      <c r="B178" s="96" t="s">
        <v>2257</v>
      </c>
      <c r="C178" s="93"/>
      <c r="D178" s="94"/>
      <c r="E178" s="95">
        <v>100000</v>
      </c>
      <c r="F178" s="92" t="s">
        <v>4493</v>
      </c>
      <c r="G178" s="98"/>
    </row>
    <row r="179" spans="1:7" ht="42.75">
      <c r="A179" s="88">
        <v>177</v>
      </c>
      <c r="B179" s="96" t="s">
        <v>2257</v>
      </c>
      <c r="C179" s="93"/>
      <c r="D179" s="94"/>
      <c r="E179" s="95">
        <v>40000</v>
      </c>
      <c r="F179" s="92" t="s">
        <v>4493</v>
      </c>
      <c r="G179" s="98"/>
    </row>
    <row r="180" spans="1:7" ht="42.75">
      <c r="A180" s="99">
        <v>178</v>
      </c>
      <c r="B180" s="96" t="s">
        <v>2257</v>
      </c>
      <c r="C180" s="93"/>
      <c r="D180" s="94"/>
      <c r="E180" s="95">
        <v>40000</v>
      </c>
      <c r="F180" s="92" t="s">
        <v>4493</v>
      </c>
      <c r="G180" s="98"/>
    </row>
    <row r="181" spans="1:7" ht="42.75">
      <c r="A181" s="88">
        <v>179</v>
      </c>
      <c r="B181" s="96" t="s">
        <v>2257</v>
      </c>
      <c r="C181" s="93"/>
      <c r="D181" s="94"/>
      <c r="E181" s="95">
        <v>40000</v>
      </c>
      <c r="F181" s="92" t="s">
        <v>4493</v>
      </c>
      <c r="G181" s="98"/>
    </row>
    <row r="182" spans="1:7" ht="42.75">
      <c r="A182" s="99">
        <v>180</v>
      </c>
      <c r="B182" s="96" t="s">
        <v>2258</v>
      </c>
      <c r="C182" s="93"/>
      <c r="D182" s="94"/>
      <c r="E182" s="95">
        <v>2000</v>
      </c>
      <c r="F182" s="92" t="s">
        <v>4494</v>
      </c>
      <c r="G182" s="98"/>
    </row>
    <row r="183" spans="1:7" ht="42.75">
      <c r="A183" s="88">
        <v>181</v>
      </c>
      <c r="B183" s="96" t="s">
        <v>3310</v>
      </c>
      <c r="C183" s="93"/>
      <c r="D183" s="94"/>
      <c r="E183" s="95">
        <v>20000</v>
      </c>
      <c r="F183" s="92" t="s">
        <v>4495</v>
      </c>
      <c r="G183" s="98"/>
    </row>
    <row r="184" spans="1:7" ht="42.75">
      <c r="A184" s="99">
        <v>182</v>
      </c>
      <c r="B184" s="96" t="s">
        <v>3456</v>
      </c>
      <c r="C184" s="93"/>
      <c r="D184" s="94"/>
      <c r="E184" s="95">
        <v>108000</v>
      </c>
      <c r="F184" s="92" t="s">
        <v>4495</v>
      </c>
      <c r="G184" s="98"/>
    </row>
    <row r="185" spans="1:7" ht="42.75">
      <c r="A185" s="88">
        <v>183</v>
      </c>
      <c r="B185" s="96" t="s">
        <v>3308</v>
      </c>
      <c r="C185" s="93"/>
      <c r="D185" s="94"/>
      <c r="E185" s="95">
        <v>60000</v>
      </c>
      <c r="F185" s="92" t="s">
        <v>4495</v>
      </c>
      <c r="G185" s="98"/>
    </row>
    <row r="186" spans="1:7" ht="42.75">
      <c r="A186" s="99">
        <v>184</v>
      </c>
      <c r="B186" s="96" t="s">
        <v>3307</v>
      </c>
      <c r="C186" s="93"/>
      <c r="D186" s="94"/>
      <c r="E186" s="95">
        <v>300000</v>
      </c>
      <c r="F186" s="92" t="s">
        <v>4495</v>
      </c>
      <c r="G186" s="98"/>
    </row>
    <row r="187" spans="1:7" ht="42.75">
      <c r="A187" s="88">
        <v>185</v>
      </c>
      <c r="B187" s="96" t="s">
        <v>3304</v>
      </c>
      <c r="C187" s="93"/>
      <c r="D187" s="94"/>
      <c r="E187" s="95">
        <v>80000</v>
      </c>
      <c r="F187" s="92" t="s">
        <v>4495</v>
      </c>
      <c r="G187" s="98"/>
    </row>
    <row r="188" spans="1:7" ht="42.75">
      <c r="A188" s="99">
        <v>186</v>
      </c>
      <c r="B188" s="96" t="s">
        <v>3455</v>
      </c>
      <c r="C188" s="93"/>
      <c r="D188" s="94"/>
      <c r="E188" s="95">
        <v>80000</v>
      </c>
      <c r="F188" s="92" t="s">
        <v>4495</v>
      </c>
      <c r="G188" s="98"/>
    </row>
    <row r="189" spans="1:7" ht="42.75">
      <c r="A189" s="88">
        <v>187</v>
      </c>
      <c r="B189" s="96" t="s">
        <v>2264</v>
      </c>
      <c r="C189" s="93"/>
      <c r="D189" s="94"/>
      <c r="E189" s="95">
        <v>12000</v>
      </c>
      <c r="F189" s="92" t="s">
        <v>4495</v>
      </c>
      <c r="G189" s="98"/>
    </row>
    <row r="190" spans="1:7" ht="42.75">
      <c r="A190" s="99">
        <v>188</v>
      </c>
      <c r="B190" s="96" t="s">
        <v>3369</v>
      </c>
      <c r="C190" s="93"/>
      <c r="D190" s="94"/>
      <c r="E190" s="95">
        <v>20000</v>
      </c>
      <c r="F190" s="92" t="s">
        <v>4495</v>
      </c>
      <c r="G190" s="98"/>
    </row>
    <row r="191" spans="1:7" ht="42.75">
      <c r="A191" s="88">
        <v>189</v>
      </c>
      <c r="B191" s="96" t="s">
        <v>2265</v>
      </c>
      <c r="C191" s="93"/>
      <c r="D191" s="94"/>
      <c r="E191" s="95">
        <v>120000</v>
      </c>
      <c r="F191" s="92" t="s">
        <v>4496</v>
      </c>
      <c r="G191" s="98"/>
    </row>
    <row r="192" spans="1:7" ht="42.75">
      <c r="A192" s="99">
        <v>190</v>
      </c>
      <c r="B192" s="96" t="s">
        <v>2265</v>
      </c>
      <c r="C192" s="93"/>
      <c r="D192" s="94"/>
      <c r="E192" s="95">
        <v>40000</v>
      </c>
      <c r="F192" s="92" t="s">
        <v>4497</v>
      </c>
      <c r="G192" s="98"/>
    </row>
    <row r="193" spans="1:7" ht="42.75">
      <c r="A193" s="88">
        <v>191</v>
      </c>
      <c r="B193" s="96" t="s">
        <v>2265</v>
      </c>
      <c r="C193" s="93"/>
      <c r="D193" s="94"/>
      <c r="E193" s="95">
        <v>100000</v>
      </c>
      <c r="F193" s="92" t="s">
        <v>4497</v>
      </c>
      <c r="G193" s="98"/>
    </row>
    <row r="194" spans="1:7" ht="42.75">
      <c r="A194" s="99">
        <v>192</v>
      </c>
      <c r="B194" s="96" t="s">
        <v>4498</v>
      </c>
      <c r="C194" s="93"/>
      <c r="D194" s="94"/>
      <c r="E194" s="95">
        <v>40000</v>
      </c>
      <c r="F194" s="92" t="s">
        <v>4497</v>
      </c>
      <c r="G194" s="98"/>
    </row>
    <row r="195" spans="1:7" ht="42.75">
      <c r="A195" s="88">
        <v>193</v>
      </c>
      <c r="B195" s="96" t="s">
        <v>2266</v>
      </c>
      <c r="C195" s="93"/>
      <c r="D195" s="94"/>
      <c r="E195" s="95">
        <v>40000</v>
      </c>
      <c r="F195" s="92" t="s">
        <v>4497</v>
      </c>
      <c r="G195" s="98"/>
    </row>
    <row r="196" spans="1:7" ht="42.75">
      <c r="A196" s="99">
        <v>194</v>
      </c>
      <c r="B196" s="96" t="s">
        <v>2266</v>
      </c>
      <c r="C196" s="93"/>
      <c r="D196" s="94"/>
      <c r="E196" s="95">
        <v>24000</v>
      </c>
      <c r="F196" s="92" t="s">
        <v>4497</v>
      </c>
      <c r="G196" s="98"/>
    </row>
    <row r="197" spans="1:7" ht="42.75">
      <c r="A197" s="88">
        <v>195</v>
      </c>
      <c r="B197" s="96" t="s">
        <v>2266</v>
      </c>
      <c r="C197" s="93"/>
      <c r="D197" s="94"/>
      <c r="E197" s="95">
        <v>2000</v>
      </c>
      <c r="F197" s="92" t="s">
        <v>4497</v>
      </c>
      <c r="G197" s="98"/>
    </row>
    <row r="198" spans="1:7" ht="42.75">
      <c r="A198" s="99">
        <v>196</v>
      </c>
      <c r="B198" s="96" t="s">
        <v>4499</v>
      </c>
      <c r="C198" s="93"/>
      <c r="D198" s="94"/>
      <c r="E198" s="95">
        <v>270000</v>
      </c>
      <c r="F198" s="92" t="s">
        <v>4497</v>
      </c>
      <c r="G198" s="98"/>
    </row>
    <row r="199" spans="1:7" ht="42.75">
      <c r="A199" s="88">
        <v>197</v>
      </c>
      <c r="B199" s="96" t="s">
        <v>2267</v>
      </c>
      <c r="C199" s="93"/>
      <c r="D199" s="94"/>
      <c r="E199" s="95">
        <v>15000</v>
      </c>
      <c r="F199" s="92" t="s">
        <v>4497</v>
      </c>
      <c r="G199" s="98"/>
    </row>
    <row r="200" spans="1:7" ht="42.75">
      <c r="A200" s="99">
        <v>198</v>
      </c>
      <c r="B200" s="96" t="s">
        <v>3343</v>
      </c>
      <c r="C200" s="93"/>
      <c r="D200" s="94"/>
      <c r="E200" s="95">
        <v>20000</v>
      </c>
      <c r="F200" s="92" t="s">
        <v>4497</v>
      </c>
      <c r="G200" s="98"/>
    </row>
    <row r="201" spans="1:7" ht="42.75">
      <c r="A201" s="88">
        <v>199</v>
      </c>
      <c r="B201" s="96" t="s">
        <v>4500</v>
      </c>
      <c r="C201" s="93"/>
      <c r="D201" s="94"/>
      <c r="E201" s="95">
        <v>160000</v>
      </c>
      <c r="F201" s="92" t="s">
        <v>4501</v>
      </c>
      <c r="G201" s="98"/>
    </row>
    <row r="202" spans="1:7" ht="42.75">
      <c r="A202" s="99">
        <v>200</v>
      </c>
      <c r="B202" s="96" t="s">
        <v>4500</v>
      </c>
      <c r="C202" s="93"/>
      <c r="D202" s="94"/>
      <c r="E202" s="95">
        <v>60000</v>
      </c>
      <c r="F202" s="92" t="s">
        <v>4502</v>
      </c>
      <c r="G202" s="98"/>
    </row>
    <row r="203" spans="1:7" ht="42.75">
      <c r="A203" s="88">
        <v>201</v>
      </c>
      <c r="B203" s="96" t="s">
        <v>3318</v>
      </c>
      <c r="C203" s="93"/>
      <c r="D203" s="94"/>
      <c r="E203" s="95">
        <v>140000</v>
      </c>
      <c r="F203" s="92" t="s">
        <v>4502</v>
      </c>
      <c r="G203" s="98"/>
    </row>
    <row r="204" spans="1:7" ht="42.75">
      <c r="A204" s="99">
        <v>202</v>
      </c>
      <c r="B204" s="96" t="s">
        <v>3318</v>
      </c>
      <c r="C204" s="93"/>
      <c r="D204" s="94"/>
      <c r="E204" s="95">
        <v>48000</v>
      </c>
      <c r="F204" s="92" t="s">
        <v>4502</v>
      </c>
      <c r="G204" s="98"/>
    </row>
    <row r="205" spans="1:7" ht="42.75">
      <c r="A205" s="88">
        <v>203</v>
      </c>
      <c r="B205" s="96" t="s">
        <v>3318</v>
      </c>
      <c r="C205" s="93"/>
      <c r="D205" s="94"/>
      <c r="E205" s="95">
        <v>120000</v>
      </c>
      <c r="F205" s="92" t="s">
        <v>4502</v>
      </c>
      <c r="G205" s="98"/>
    </row>
    <row r="206" spans="1:7" ht="42.75">
      <c r="A206" s="99">
        <v>204</v>
      </c>
      <c r="B206" s="96" t="s">
        <v>2270</v>
      </c>
      <c r="C206" s="93"/>
      <c r="D206" s="94"/>
      <c r="E206" s="95">
        <v>36000</v>
      </c>
      <c r="F206" s="92" t="s">
        <v>4502</v>
      </c>
      <c r="G206" s="98"/>
    </row>
    <row r="207" spans="1:7" ht="42.75">
      <c r="A207" s="88">
        <v>205</v>
      </c>
      <c r="B207" s="96" t="s">
        <v>2270</v>
      </c>
      <c r="C207" s="93"/>
      <c r="D207" s="94"/>
      <c r="E207" s="95">
        <v>300000</v>
      </c>
      <c r="F207" s="92" t="s">
        <v>4502</v>
      </c>
      <c r="G207" s="98"/>
    </row>
    <row r="208" spans="1:7" ht="42.75">
      <c r="A208" s="99">
        <v>206</v>
      </c>
      <c r="B208" s="96" t="s">
        <v>2270</v>
      </c>
      <c r="C208" s="93"/>
      <c r="D208" s="94"/>
      <c r="E208" s="95">
        <v>180000</v>
      </c>
      <c r="F208" s="92" t="s">
        <v>4502</v>
      </c>
      <c r="G208" s="98"/>
    </row>
    <row r="209" spans="1:7" ht="42.75">
      <c r="A209" s="88">
        <v>207</v>
      </c>
      <c r="B209" s="96" t="s">
        <v>2270</v>
      </c>
      <c r="C209" s="93"/>
      <c r="D209" s="94"/>
      <c r="E209" s="95">
        <v>60000</v>
      </c>
      <c r="F209" s="92" t="s">
        <v>4502</v>
      </c>
      <c r="G209" s="98"/>
    </row>
    <row r="210" spans="1:7" ht="42.75">
      <c r="A210" s="99">
        <v>208</v>
      </c>
      <c r="B210" s="96" t="s">
        <v>4503</v>
      </c>
      <c r="C210" s="93"/>
      <c r="D210" s="94"/>
      <c r="E210" s="95">
        <v>15000</v>
      </c>
      <c r="F210" s="92" t="s">
        <v>4504</v>
      </c>
      <c r="G210" s="98"/>
    </row>
    <row r="211" spans="1:7" ht="42.75">
      <c r="A211" s="88">
        <v>209</v>
      </c>
      <c r="B211" s="96" t="s">
        <v>3319</v>
      </c>
      <c r="C211" s="93"/>
      <c r="D211" s="94"/>
      <c r="E211" s="95">
        <v>80000</v>
      </c>
      <c r="F211" s="92" t="s">
        <v>4505</v>
      </c>
      <c r="G211" s="98"/>
    </row>
    <row r="212" spans="1:7" ht="42.75">
      <c r="A212" s="99">
        <v>210</v>
      </c>
      <c r="B212" s="96" t="s">
        <v>3319</v>
      </c>
      <c r="C212" s="93"/>
      <c r="D212" s="94"/>
      <c r="E212" s="95">
        <v>20000</v>
      </c>
      <c r="F212" s="92" t="s">
        <v>4505</v>
      </c>
      <c r="G212" s="98"/>
    </row>
    <row r="213" spans="1:7" ht="42.75">
      <c r="A213" s="88">
        <v>211</v>
      </c>
      <c r="B213" s="96" t="s">
        <v>3319</v>
      </c>
      <c r="C213" s="93"/>
      <c r="D213" s="94"/>
      <c r="E213" s="95">
        <v>12000</v>
      </c>
      <c r="F213" s="92" t="s">
        <v>4505</v>
      </c>
      <c r="G213" s="98"/>
    </row>
    <row r="214" spans="1:7" ht="42.75">
      <c r="A214" s="99">
        <v>212</v>
      </c>
      <c r="B214" s="96" t="s">
        <v>4506</v>
      </c>
      <c r="C214" s="93"/>
      <c r="D214" s="94"/>
      <c r="E214" s="95">
        <v>40000</v>
      </c>
      <c r="F214" s="92" t="s">
        <v>4505</v>
      </c>
      <c r="G214" s="98"/>
    </row>
    <row r="215" spans="1:7" ht="42.75">
      <c r="A215" s="88">
        <v>213</v>
      </c>
      <c r="B215" s="96" t="s">
        <v>3303</v>
      </c>
      <c r="C215" s="93"/>
      <c r="D215" s="94"/>
      <c r="E215" s="95">
        <v>100000</v>
      </c>
      <c r="F215" s="92" t="s">
        <v>4505</v>
      </c>
      <c r="G215" s="98"/>
    </row>
    <row r="216" spans="1:7" ht="42.75">
      <c r="A216" s="99">
        <v>214</v>
      </c>
      <c r="B216" s="96" t="s">
        <v>3303</v>
      </c>
      <c r="C216" s="93"/>
      <c r="D216" s="94"/>
      <c r="E216" s="95">
        <v>40000</v>
      </c>
      <c r="F216" s="92" t="s">
        <v>4505</v>
      </c>
      <c r="G216" s="98"/>
    </row>
    <row r="217" spans="1:7" ht="42.75">
      <c r="A217" s="88">
        <v>215</v>
      </c>
      <c r="B217" s="96" t="s">
        <v>3303</v>
      </c>
      <c r="C217" s="93"/>
      <c r="D217" s="94"/>
      <c r="E217" s="95">
        <v>2000</v>
      </c>
      <c r="F217" s="92" t="s">
        <v>4505</v>
      </c>
      <c r="G217" s="98"/>
    </row>
    <row r="218" spans="1:7" ht="42.75">
      <c r="A218" s="99">
        <v>216</v>
      </c>
      <c r="B218" s="96" t="s">
        <v>3372</v>
      </c>
      <c r="C218" s="93"/>
      <c r="D218" s="94"/>
      <c r="E218" s="95">
        <v>40000</v>
      </c>
      <c r="F218" s="92" t="s">
        <v>4505</v>
      </c>
      <c r="G218" s="98"/>
    </row>
    <row r="219" spans="1:7" ht="42.75">
      <c r="A219" s="88">
        <v>217</v>
      </c>
      <c r="B219" s="96" t="s">
        <v>3372</v>
      </c>
      <c r="C219" s="93"/>
      <c r="D219" s="94"/>
      <c r="E219" s="95">
        <v>24000</v>
      </c>
      <c r="F219" s="92" t="s">
        <v>4505</v>
      </c>
      <c r="G219" s="98"/>
    </row>
    <row r="220" spans="1:7" ht="42.75">
      <c r="A220" s="99">
        <v>218</v>
      </c>
      <c r="B220" s="96" t="s">
        <v>3372</v>
      </c>
      <c r="C220" s="93"/>
      <c r="D220" s="94"/>
      <c r="E220" s="95">
        <v>270000</v>
      </c>
      <c r="F220" s="92" t="s">
        <v>4505</v>
      </c>
      <c r="G220" s="98"/>
    </row>
    <row r="221" spans="1:7" ht="42.75">
      <c r="A221" s="88">
        <v>219</v>
      </c>
      <c r="B221" s="96" t="s">
        <v>3372</v>
      </c>
      <c r="C221" s="93"/>
      <c r="D221" s="94"/>
      <c r="E221" s="95">
        <v>50000</v>
      </c>
      <c r="F221" s="92" t="s">
        <v>4507</v>
      </c>
      <c r="G221" s="98"/>
    </row>
    <row r="222" spans="1:7" ht="42.75">
      <c r="A222" s="99">
        <v>220</v>
      </c>
      <c r="B222" s="96" t="s">
        <v>3373</v>
      </c>
      <c r="C222" s="93"/>
      <c r="D222" s="94"/>
      <c r="E222" s="95">
        <v>60000</v>
      </c>
      <c r="F222" s="92" t="s">
        <v>4508</v>
      </c>
      <c r="G222" s="98"/>
    </row>
    <row r="223" spans="1:7" ht="42.75">
      <c r="A223" s="88">
        <v>221</v>
      </c>
      <c r="B223" s="96" t="s">
        <v>2275</v>
      </c>
      <c r="C223" s="93"/>
      <c r="D223" s="94"/>
      <c r="E223" s="95">
        <v>20000</v>
      </c>
      <c r="F223" s="92" t="s">
        <v>4509</v>
      </c>
      <c r="G223" s="98"/>
    </row>
    <row r="224" spans="1:7" ht="42.75">
      <c r="A224" s="99">
        <v>222</v>
      </c>
      <c r="B224" s="96" t="s">
        <v>3320</v>
      </c>
      <c r="C224" s="93"/>
      <c r="D224" s="94"/>
      <c r="E224" s="95">
        <v>220000</v>
      </c>
      <c r="F224" s="92" t="s">
        <v>4509</v>
      </c>
      <c r="G224" s="98"/>
    </row>
    <row r="225" spans="1:7" ht="42.75">
      <c r="A225" s="88">
        <v>223</v>
      </c>
      <c r="B225" s="96" t="s">
        <v>4510</v>
      </c>
      <c r="C225" s="93"/>
      <c r="D225" s="94"/>
      <c r="E225" s="95">
        <v>140000</v>
      </c>
      <c r="F225" s="92" t="s">
        <v>4509</v>
      </c>
      <c r="G225" s="98"/>
    </row>
    <row r="226" spans="1:7" ht="42.75">
      <c r="A226" s="99">
        <v>224</v>
      </c>
      <c r="B226" s="96" t="s">
        <v>2277</v>
      </c>
      <c r="C226" s="93"/>
      <c r="D226" s="94"/>
      <c r="E226" s="95">
        <v>48000</v>
      </c>
      <c r="F226" s="92" t="s">
        <v>4509</v>
      </c>
      <c r="G226" s="98"/>
    </row>
    <row r="227" spans="1:7" ht="42.75">
      <c r="A227" s="88">
        <v>225</v>
      </c>
      <c r="B227" s="96" t="s">
        <v>2278</v>
      </c>
      <c r="C227" s="93"/>
      <c r="D227" s="94"/>
      <c r="E227" s="95">
        <v>120000</v>
      </c>
      <c r="F227" s="92" t="s">
        <v>4509</v>
      </c>
      <c r="G227" s="98"/>
    </row>
    <row r="228" spans="1:7" ht="42.75">
      <c r="A228" s="99">
        <v>226</v>
      </c>
      <c r="B228" s="96" t="s">
        <v>2278</v>
      </c>
      <c r="C228" s="93"/>
      <c r="D228" s="94"/>
      <c r="E228" s="95">
        <v>36000</v>
      </c>
      <c r="F228" s="92" t="s">
        <v>4511</v>
      </c>
      <c r="G228" s="98"/>
    </row>
    <row r="229" spans="1:7" ht="42.75">
      <c r="A229" s="88">
        <v>227</v>
      </c>
      <c r="B229" s="96" t="s">
        <v>2278</v>
      </c>
      <c r="C229" s="93"/>
      <c r="D229" s="94"/>
      <c r="E229" s="95">
        <v>40000</v>
      </c>
      <c r="F229" s="92" t="s">
        <v>4509</v>
      </c>
      <c r="G229" s="98"/>
    </row>
    <row r="230" spans="1:7" ht="42.75">
      <c r="A230" s="99">
        <v>228</v>
      </c>
      <c r="B230" s="96" t="s">
        <v>3374</v>
      </c>
      <c r="C230" s="93"/>
      <c r="D230" s="94"/>
      <c r="E230" s="95">
        <v>120000</v>
      </c>
      <c r="F230" s="92" t="s">
        <v>4512</v>
      </c>
      <c r="G230" s="98"/>
    </row>
    <row r="231" spans="1:7" ht="42.75">
      <c r="A231" s="88">
        <v>229</v>
      </c>
      <c r="B231" s="96" t="s">
        <v>3374</v>
      </c>
      <c r="C231" s="93"/>
      <c r="D231" s="94"/>
      <c r="E231" s="95">
        <v>60000</v>
      </c>
      <c r="F231" s="92" t="s">
        <v>4513</v>
      </c>
      <c r="G231" s="98"/>
    </row>
    <row r="232" spans="1:7" ht="42.75">
      <c r="A232" s="99">
        <v>230</v>
      </c>
      <c r="B232" s="96" t="s">
        <v>3374</v>
      </c>
      <c r="C232" s="93"/>
      <c r="D232" s="94"/>
      <c r="E232" s="95">
        <v>300000</v>
      </c>
      <c r="F232" s="92" t="s">
        <v>4513</v>
      </c>
      <c r="G232" s="98"/>
    </row>
    <row r="233" spans="1:7" ht="42.75">
      <c r="A233" s="88">
        <v>231</v>
      </c>
      <c r="B233" s="96" t="s">
        <v>3452</v>
      </c>
      <c r="C233" s="93"/>
      <c r="D233" s="94"/>
      <c r="E233" s="95">
        <v>80000</v>
      </c>
      <c r="F233" s="92" t="s">
        <v>4513</v>
      </c>
      <c r="G233" s="98"/>
    </row>
    <row r="234" spans="1:7" ht="42.75">
      <c r="A234" s="99">
        <v>232</v>
      </c>
      <c r="B234" s="96" t="s">
        <v>3168</v>
      </c>
      <c r="C234" s="93"/>
      <c r="D234" s="94"/>
      <c r="E234" s="95">
        <v>80000</v>
      </c>
      <c r="F234" s="92" t="s">
        <v>4513</v>
      </c>
      <c r="G234" s="98"/>
    </row>
    <row r="235" spans="1:7" ht="42.75">
      <c r="A235" s="88">
        <v>233</v>
      </c>
      <c r="B235" s="96" t="s">
        <v>3532</v>
      </c>
      <c r="C235" s="93"/>
      <c r="D235" s="94"/>
      <c r="E235" s="95">
        <v>9000</v>
      </c>
      <c r="F235" s="92" t="s">
        <v>4513</v>
      </c>
      <c r="G235" s="98"/>
    </row>
    <row r="236" spans="1:7" ht="42.75">
      <c r="A236" s="99">
        <v>234</v>
      </c>
      <c r="B236" s="96" t="s">
        <v>3375</v>
      </c>
      <c r="C236" s="93"/>
      <c r="D236" s="94"/>
      <c r="E236" s="95">
        <v>12500</v>
      </c>
      <c r="F236" s="92" t="s">
        <v>4513</v>
      </c>
      <c r="G236" s="98"/>
    </row>
    <row r="237" spans="1:7" ht="42.75">
      <c r="A237" s="88">
        <v>235</v>
      </c>
      <c r="B237" s="96" t="s">
        <v>2282</v>
      </c>
      <c r="C237" s="93"/>
      <c r="D237" s="94"/>
      <c r="E237" s="95">
        <v>30000</v>
      </c>
      <c r="F237" s="92" t="s">
        <v>4513</v>
      </c>
      <c r="G237" s="98"/>
    </row>
    <row r="238" spans="1:7" ht="42.75">
      <c r="A238" s="99">
        <v>236</v>
      </c>
      <c r="B238" s="96" t="s">
        <v>2282</v>
      </c>
      <c r="C238" s="93"/>
      <c r="D238" s="94"/>
      <c r="E238" s="95">
        <v>30000</v>
      </c>
      <c r="F238" s="92" t="s">
        <v>4513</v>
      </c>
      <c r="G238" s="98"/>
    </row>
    <row r="239" spans="1:7" ht="42.75">
      <c r="A239" s="88">
        <v>237</v>
      </c>
      <c r="B239" s="96" t="s">
        <v>2283</v>
      </c>
      <c r="C239" s="93"/>
      <c r="D239" s="94"/>
      <c r="E239" s="95">
        <v>1000</v>
      </c>
      <c r="F239" s="92" t="s">
        <v>4513</v>
      </c>
      <c r="G239" s="98"/>
    </row>
    <row r="240" spans="1:7" ht="42.75">
      <c r="A240" s="99">
        <v>238</v>
      </c>
      <c r="B240" s="96" t="s">
        <v>2283</v>
      </c>
      <c r="C240" s="93"/>
      <c r="D240" s="94"/>
      <c r="E240" s="95">
        <v>183000</v>
      </c>
      <c r="F240" s="92" t="s">
        <v>4514</v>
      </c>
      <c r="G240" s="98"/>
    </row>
    <row r="241" spans="1:7" ht="42.75">
      <c r="A241" s="88">
        <v>239</v>
      </c>
      <c r="B241" s="96" t="s">
        <v>2286</v>
      </c>
      <c r="C241" s="93"/>
      <c r="D241" s="94"/>
      <c r="E241" s="95">
        <v>45000</v>
      </c>
      <c r="F241" s="92" t="s">
        <v>4515</v>
      </c>
      <c r="G241" s="98"/>
    </row>
    <row r="242" spans="1:7" ht="42.75">
      <c r="A242" s="99">
        <v>240</v>
      </c>
      <c r="B242" s="96" t="s">
        <v>2286</v>
      </c>
      <c r="C242" s="93"/>
      <c r="D242" s="94"/>
      <c r="E242" s="95">
        <v>60000</v>
      </c>
      <c r="F242" s="92" t="s">
        <v>4515</v>
      </c>
      <c r="G242" s="98"/>
    </row>
    <row r="243" spans="1:7" ht="42.75">
      <c r="A243" s="88">
        <v>241</v>
      </c>
      <c r="B243" s="96" t="s">
        <v>2287</v>
      </c>
      <c r="C243" s="93"/>
      <c r="D243" s="94"/>
      <c r="E243" s="95">
        <v>110000</v>
      </c>
      <c r="F243" s="92" t="s">
        <v>4515</v>
      </c>
      <c r="G243" s="98"/>
    </row>
    <row r="244" spans="1:7" ht="42.75">
      <c r="A244" s="99">
        <v>242</v>
      </c>
      <c r="B244" s="96" t="s">
        <v>2289</v>
      </c>
      <c r="C244" s="93"/>
      <c r="D244" s="94"/>
      <c r="E244" s="95">
        <v>70000</v>
      </c>
      <c r="F244" s="92" t="s">
        <v>4515</v>
      </c>
      <c r="G244" s="98"/>
    </row>
    <row r="245" spans="1:7" ht="42.75">
      <c r="A245" s="88">
        <v>243</v>
      </c>
      <c r="B245" s="96" t="s">
        <v>2289</v>
      </c>
      <c r="C245" s="93"/>
      <c r="D245" s="94"/>
      <c r="E245" s="95">
        <v>24000</v>
      </c>
      <c r="F245" s="92" t="s">
        <v>4515</v>
      </c>
      <c r="G245" s="98"/>
    </row>
    <row r="246" spans="1:7" ht="42.75">
      <c r="A246" s="99">
        <v>244</v>
      </c>
      <c r="B246" s="96" t="s">
        <v>2289</v>
      </c>
      <c r="C246" s="93"/>
      <c r="D246" s="94"/>
      <c r="E246" s="95">
        <v>138000</v>
      </c>
      <c r="F246" s="92" t="s">
        <v>4515</v>
      </c>
      <c r="G246" s="98"/>
    </row>
    <row r="247" spans="1:7" ht="42.75">
      <c r="A247" s="88">
        <v>245</v>
      </c>
      <c r="B247" s="96" t="s">
        <v>2290</v>
      </c>
      <c r="C247" s="93"/>
      <c r="D247" s="94"/>
      <c r="E247" s="95">
        <v>60000</v>
      </c>
      <c r="F247" s="92" t="s">
        <v>4515</v>
      </c>
      <c r="G247" s="98"/>
    </row>
    <row r="248" spans="1:7" ht="42.75">
      <c r="A248" s="99">
        <v>246</v>
      </c>
      <c r="B248" s="96" t="s">
        <v>2291</v>
      </c>
      <c r="C248" s="93"/>
      <c r="D248" s="94"/>
      <c r="E248" s="95">
        <v>30000</v>
      </c>
      <c r="F248" s="92" t="s">
        <v>4515</v>
      </c>
      <c r="G248" s="98"/>
    </row>
    <row r="249" spans="1:7" ht="42.75">
      <c r="A249" s="88">
        <v>247</v>
      </c>
      <c r="B249" s="96" t="s">
        <v>3446</v>
      </c>
      <c r="C249" s="93"/>
      <c r="D249" s="94"/>
      <c r="E249" s="95">
        <v>150000</v>
      </c>
      <c r="F249" s="92" t="s">
        <v>4516</v>
      </c>
      <c r="G249" s="98"/>
    </row>
    <row r="250" spans="1:7" ht="42.75">
      <c r="A250" s="99">
        <v>248</v>
      </c>
      <c r="B250" s="96" t="s">
        <v>3377</v>
      </c>
      <c r="C250" s="93"/>
      <c r="D250" s="94"/>
      <c r="E250" s="95">
        <v>40000</v>
      </c>
      <c r="F250" s="92" t="s">
        <v>4517</v>
      </c>
      <c r="G250" s="98"/>
    </row>
    <row r="251" spans="1:7" ht="42.75">
      <c r="A251" s="88">
        <v>249</v>
      </c>
      <c r="B251" s="96" t="s">
        <v>3445</v>
      </c>
      <c r="C251" s="93"/>
      <c r="D251" s="94"/>
      <c r="E251" s="95">
        <v>40000</v>
      </c>
      <c r="F251" s="92" t="s">
        <v>4517</v>
      </c>
      <c r="G251" s="98"/>
    </row>
    <row r="252" spans="1:7" ht="42.75">
      <c r="A252" s="99">
        <v>250</v>
      </c>
      <c r="B252" s="96" t="s">
        <v>3378</v>
      </c>
      <c r="C252" s="93"/>
      <c r="D252" s="94"/>
      <c r="E252" s="95">
        <v>6000</v>
      </c>
      <c r="F252" s="92" t="s">
        <v>4517</v>
      </c>
      <c r="G252" s="98"/>
    </row>
    <row r="253" spans="1:7" ht="42.75">
      <c r="A253" s="88">
        <v>251</v>
      </c>
      <c r="B253" s="96" t="s">
        <v>4518</v>
      </c>
      <c r="C253" s="93"/>
      <c r="D253" s="94"/>
      <c r="E253" s="95">
        <v>12000</v>
      </c>
      <c r="F253" s="92" t="s">
        <v>4517</v>
      </c>
      <c r="G253" s="98"/>
    </row>
    <row r="254" spans="1:7" ht="42.75">
      <c r="A254" s="99">
        <v>252</v>
      </c>
      <c r="B254" s="96" t="s">
        <v>3443</v>
      </c>
      <c r="C254" s="93"/>
      <c r="D254" s="94"/>
      <c r="E254" s="95">
        <v>20000</v>
      </c>
      <c r="F254" s="92" t="s">
        <v>4517</v>
      </c>
      <c r="G254" s="98"/>
    </row>
    <row r="255" spans="1:7" ht="42.75">
      <c r="A255" s="88">
        <v>253</v>
      </c>
      <c r="B255" s="96" t="s">
        <v>2295</v>
      </c>
      <c r="C255" s="93"/>
      <c r="D255" s="94"/>
      <c r="E255" s="95">
        <v>20000</v>
      </c>
      <c r="F255" s="92" t="s">
        <v>4517</v>
      </c>
      <c r="G255" s="98"/>
    </row>
    <row r="256" spans="1:7" ht="42.75">
      <c r="A256" s="99">
        <v>254</v>
      </c>
      <c r="B256" s="96" t="s">
        <v>3442</v>
      </c>
      <c r="C256" s="93"/>
      <c r="D256" s="94"/>
      <c r="E256" s="95">
        <v>122000</v>
      </c>
      <c r="F256" s="92" t="s">
        <v>4517</v>
      </c>
      <c r="G256" s="98"/>
    </row>
    <row r="257" spans="1:7" ht="42.75">
      <c r="A257" s="88">
        <v>255</v>
      </c>
      <c r="B257" s="96" t="s">
        <v>2298</v>
      </c>
      <c r="C257" s="93"/>
      <c r="D257" s="94"/>
      <c r="E257" s="95">
        <v>30000</v>
      </c>
      <c r="F257" s="92" t="s">
        <v>4517</v>
      </c>
      <c r="G257" s="98"/>
    </row>
    <row r="258" spans="1:7" ht="42.75">
      <c r="A258" s="99">
        <v>256</v>
      </c>
      <c r="B258" s="96" t="s">
        <v>2301</v>
      </c>
      <c r="C258" s="93"/>
      <c r="D258" s="94"/>
      <c r="E258" s="95">
        <v>110000</v>
      </c>
      <c r="F258" s="92" t="s">
        <v>4517</v>
      </c>
      <c r="G258" s="98"/>
    </row>
    <row r="259" spans="1:7" ht="42.75">
      <c r="A259" s="88">
        <v>257</v>
      </c>
      <c r="B259" s="96" t="s">
        <v>2301</v>
      </c>
      <c r="C259" s="93"/>
      <c r="D259" s="94"/>
      <c r="E259" s="95">
        <v>70000</v>
      </c>
      <c r="F259" s="92" t="s">
        <v>4519</v>
      </c>
      <c r="G259" s="98"/>
    </row>
    <row r="260" spans="1:7" ht="42.75">
      <c r="A260" s="99">
        <v>258</v>
      </c>
      <c r="B260" s="96" t="s">
        <v>2302</v>
      </c>
      <c r="C260" s="93"/>
      <c r="D260" s="94"/>
      <c r="E260" s="95">
        <v>24000</v>
      </c>
      <c r="F260" s="92" t="s">
        <v>4520</v>
      </c>
      <c r="G260" s="98"/>
    </row>
    <row r="261" spans="1:7" ht="42.75">
      <c r="A261" s="88">
        <v>259</v>
      </c>
      <c r="B261" s="96" t="s">
        <v>2303</v>
      </c>
      <c r="C261" s="93"/>
      <c r="D261" s="94"/>
      <c r="E261" s="95">
        <v>138000</v>
      </c>
      <c r="F261" s="92" t="s">
        <v>4520</v>
      </c>
      <c r="G261" s="98"/>
    </row>
    <row r="262" spans="1:7" ht="42.75">
      <c r="A262" s="99">
        <v>260</v>
      </c>
      <c r="B262" s="96" t="s">
        <v>4521</v>
      </c>
      <c r="C262" s="93"/>
      <c r="D262" s="94"/>
      <c r="E262" s="95">
        <v>60000</v>
      </c>
      <c r="F262" s="92" t="s">
        <v>4520</v>
      </c>
      <c r="G262" s="98"/>
    </row>
    <row r="263" spans="1:7" ht="42.75">
      <c r="A263" s="88">
        <v>261</v>
      </c>
      <c r="B263" s="96" t="s">
        <v>2304</v>
      </c>
      <c r="C263" s="93"/>
      <c r="D263" s="94"/>
      <c r="E263" s="95">
        <v>30000</v>
      </c>
      <c r="F263" s="92" t="s">
        <v>4520</v>
      </c>
      <c r="G263" s="98"/>
    </row>
    <row r="264" spans="1:7" ht="42.75">
      <c r="A264" s="99">
        <v>262</v>
      </c>
      <c r="B264" s="96" t="s">
        <v>3323</v>
      </c>
      <c r="C264" s="93"/>
      <c r="D264" s="94"/>
      <c r="E264" s="95">
        <v>150000</v>
      </c>
      <c r="F264" s="92" t="s">
        <v>4520</v>
      </c>
      <c r="G264" s="98"/>
    </row>
    <row r="265" spans="1:7" ht="42.75">
      <c r="A265" s="88">
        <v>263</v>
      </c>
      <c r="B265" s="97" t="s">
        <v>3302</v>
      </c>
      <c r="C265" s="93"/>
      <c r="D265" s="94"/>
      <c r="E265" s="95">
        <v>80000</v>
      </c>
      <c r="F265" s="92" t="s">
        <v>4520</v>
      </c>
      <c r="G265" s="98"/>
    </row>
    <row r="266" spans="1:7" ht="42.75">
      <c r="A266" s="99">
        <v>264</v>
      </c>
      <c r="B266" s="96" t="s">
        <v>3324</v>
      </c>
      <c r="C266" s="93"/>
      <c r="D266" s="94"/>
      <c r="E266" s="95">
        <v>6000</v>
      </c>
      <c r="F266" s="92" t="s">
        <v>4520</v>
      </c>
      <c r="G266" s="98"/>
    </row>
    <row r="267" spans="1:7" ht="42.75">
      <c r="A267" s="88">
        <v>265</v>
      </c>
      <c r="B267" s="96" t="s">
        <v>4522</v>
      </c>
      <c r="C267" s="93"/>
      <c r="D267" s="94"/>
      <c r="E267" s="95">
        <v>12000</v>
      </c>
      <c r="F267" s="92" t="s">
        <v>4523</v>
      </c>
      <c r="G267" s="98"/>
    </row>
    <row r="268" spans="1:7" ht="42.75">
      <c r="A268" s="99">
        <v>266</v>
      </c>
      <c r="B268" s="96" t="s">
        <v>3529</v>
      </c>
      <c r="C268" s="93"/>
      <c r="D268" s="94"/>
      <c r="E268" s="95">
        <v>110000</v>
      </c>
      <c r="F268" s="92" t="s">
        <v>4524</v>
      </c>
      <c r="G268" s="98"/>
    </row>
    <row r="269" spans="1:7" ht="42.75">
      <c r="A269" s="88">
        <v>267</v>
      </c>
      <c r="B269" s="96" t="s">
        <v>3325</v>
      </c>
      <c r="C269" s="93"/>
      <c r="D269" s="94"/>
      <c r="E269" s="95">
        <v>170000</v>
      </c>
      <c r="F269" s="92" t="s">
        <v>4524</v>
      </c>
      <c r="G269" s="98"/>
    </row>
    <row r="270" spans="1:7" ht="42.75">
      <c r="A270" s="99">
        <v>268</v>
      </c>
      <c r="B270" s="96" t="s">
        <v>2322</v>
      </c>
      <c r="C270" s="93"/>
      <c r="D270" s="94"/>
      <c r="E270" s="95">
        <v>170000</v>
      </c>
      <c r="F270" s="92" t="s">
        <v>4524</v>
      </c>
      <c r="G270" s="98"/>
    </row>
    <row r="271" spans="1:7" ht="42.75">
      <c r="A271" s="88">
        <v>269</v>
      </c>
      <c r="B271" s="96" t="s">
        <v>730</v>
      </c>
      <c r="C271" s="93"/>
      <c r="D271" s="94"/>
      <c r="E271" s="95">
        <v>171000</v>
      </c>
      <c r="F271" s="92" t="s">
        <v>4524</v>
      </c>
      <c r="G271" s="98"/>
    </row>
    <row r="272" spans="1:7" ht="42.75">
      <c r="A272" s="99">
        <v>270</v>
      </c>
      <c r="B272" s="96" t="s">
        <v>787</v>
      </c>
      <c r="C272" s="93"/>
      <c r="D272" s="94"/>
      <c r="E272" s="95">
        <v>170000</v>
      </c>
      <c r="F272" s="92" t="s">
        <v>4524</v>
      </c>
      <c r="G272" s="98"/>
    </row>
    <row r="273" spans="1:7" ht="42.75">
      <c r="A273" s="88">
        <v>271</v>
      </c>
      <c r="B273" s="96" t="s">
        <v>3524</v>
      </c>
      <c r="C273" s="93"/>
      <c r="D273" s="94"/>
      <c r="E273" s="95">
        <v>170000</v>
      </c>
      <c r="F273" s="92" t="s">
        <v>4525</v>
      </c>
      <c r="G273" s="98"/>
    </row>
    <row r="274" spans="1:7" ht="42.75">
      <c r="A274" s="99">
        <v>272</v>
      </c>
      <c r="B274" s="96" t="s">
        <v>2348</v>
      </c>
      <c r="C274" s="93"/>
      <c r="D274" s="94"/>
      <c r="E274" s="95">
        <v>39500</v>
      </c>
      <c r="F274" s="92" t="s">
        <v>4525</v>
      </c>
      <c r="G274" s="98"/>
    </row>
    <row r="275" spans="1:7" ht="42.75">
      <c r="A275" s="88">
        <v>273</v>
      </c>
      <c r="B275" s="96" t="s">
        <v>2714</v>
      </c>
      <c r="C275" s="93"/>
      <c r="D275" s="94"/>
      <c r="E275" s="95">
        <v>132500</v>
      </c>
      <c r="F275" s="92" t="s">
        <v>4526</v>
      </c>
      <c r="G275" s="98"/>
    </row>
    <row r="276" spans="1:7" ht="42.75">
      <c r="A276" s="99">
        <v>274</v>
      </c>
      <c r="B276" s="96" t="s">
        <v>2676</v>
      </c>
      <c r="C276" s="93"/>
      <c r="D276" s="94"/>
      <c r="E276" s="95">
        <v>132500</v>
      </c>
      <c r="F276" s="92" t="s">
        <v>4525</v>
      </c>
      <c r="G276" s="98"/>
    </row>
    <row r="277" spans="1:7" ht="42.75">
      <c r="A277" s="88">
        <v>275</v>
      </c>
      <c r="B277" s="96" t="s">
        <v>734</v>
      </c>
      <c r="C277" s="93"/>
      <c r="D277" s="94"/>
      <c r="E277" s="95">
        <v>114500</v>
      </c>
      <c r="F277" s="92" t="s">
        <v>4525</v>
      </c>
      <c r="G277" s="98"/>
    </row>
    <row r="278" spans="1:7" ht="42.75">
      <c r="A278" s="99">
        <v>276</v>
      </c>
      <c r="B278" s="96" t="s">
        <v>4527</v>
      </c>
      <c r="C278" s="93"/>
      <c r="D278" s="94"/>
      <c r="E278" s="95">
        <v>132500</v>
      </c>
      <c r="F278" s="92" t="s">
        <v>4528</v>
      </c>
      <c r="G278" s="98"/>
    </row>
    <row r="279" spans="1:7" ht="42.75">
      <c r="A279" s="88">
        <v>277</v>
      </c>
      <c r="B279" s="96" t="s">
        <v>4529</v>
      </c>
      <c r="C279" s="93"/>
      <c r="D279" s="94"/>
      <c r="E279" s="95">
        <v>132500</v>
      </c>
      <c r="F279" s="92" t="s">
        <v>4530</v>
      </c>
      <c r="G279" s="98"/>
    </row>
    <row r="280" spans="1:7" ht="42.75">
      <c r="A280" s="99">
        <v>278</v>
      </c>
      <c r="B280" s="96" t="s">
        <v>4531</v>
      </c>
      <c r="C280" s="93"/>
      <c r="D280" s="94"/>
      <c r="E280" s="95">
        <v>30000</v>
      </c>
      <c r="F280" s="92" t="s">
        <v>4532</v>
      </c>
      <c r="G280" s="98"/>
    </row>
    <row r="281" spans="1:7" ht="42.75">
      <c r="A281" s="88">
        <v>279</v>
      </c>
      <c r="B281" s="96" t="s">
        <v>4533</v>
      </c>
      <c r="C281" s="93"/>
      <c r="D281" s="94"/>
      <c r="E281" s="95">
        <v>30000</v>
      </c>
      <c r="F281" s="92" t="s">
        <v>4534</v>
      </c>
      <c r="G281" s="98"/>
    </row>
    <row r="282" spans="1:7" ht="42.75">
      <c r="A282" s="99">
        <v>280</v>
      </c>
      <c r="B282" s="96" t="s">
        <v>841</v>
      </c>
      <c r="C282" s="93"/>
      <c r="D282" s="94"/>
      <c r="E282" s="95">
        <v>30000</v>
      </c>
      <c r="F282" s="92" t="s">
        <v>4534</v>
      </c>
      <c r="G282" s="98"/>
    </row>
    <row r="283" spans="1:7" ht="42.75">
      <c r="A283" s="88">
        <v>281</v>
      </c>
      <c r="B283" s="96" t="s">
        <v>845</v>
      </c>
      <c r="C283" s="93"/>
      <c r="D283" s="94"/>
      <c r="E283" s="95">
        <v>30000</v>
      </c>
      <c r="F283" s="92" t="s">
        <v>4535</v>
      </c>
      <c r="G283" s="98"/>
    </row>
    <row r="284" spans="1:7" ht="42.75">
      <c r="A284" s="99">
        <v>282</v>
      </c>
      <c r="B284" s="96" t="s">
        <v>852</v>
      </c>
      <c r="C284" s="93"/>
      <c r="D284" s="94"/>
      <c r="E284" s="95">
        <v>30000</v>
      </c>
      <c r="F284" s="92" t="s">
        <v>4536</v>
      </c>
      <c r="G284" s="98"/>
    </row>
    <row r="285" spans="1:7" ht="42.75">
      <c r="A285" s="88">
        <v>283</v>
      </c>
      <c r="B285" s="96" t="s">
        <v>366</v>
      </c>
      <c r="C285" s="93"/>
      <c r="D285" s="94"/>
      <c r="E285" s="95">
        <v>20000</v>
      </c>
      <c r="F285" s="92" t="s">
        <v>4537</v>
      </c>
      <c r="G285" s="98"/>
    </row>
    <row r="286" spans="1:7" ht="42.75">
      <c r="A286" s="99">
        <v>284</v>
      </c>
      <c r="B286" s="96" t="s">
        <v>377</v>
      </c>
      <c r="C286" s="93"/>
      <c r="D286" s="94"/>
      <c r="E286" s="95">
        <v>10000</v>
      </c>
      <c r="F286" s="92" t="s">
        <v>4538</v>
      </c>
      <c r="G286" s="98"/>
    </row>
    <row r="287" spans="1:7" ht="42.75">
      <c r="A287" s="88">
        <v>285</v>
      </c>
      <c r="B287" s="96" t="s">
        <v>4539</v>
      </c>
      <c r="C287" s="93"/>
      <c r="D287" s="94"/>
      <c r="E287" s="95">
        <v>10000</v>
      </c>
      <c r="F287" s="92" t="s">
        <v>4540</v>
      </c>
      <c r="G287" s="98"/>
    </row>
    <row r="288" spans="1:7" ht="42.75">
      <c r="A288" s="99">
        <v>286</v>
      </c>
      <c r="B288" s="96" t="s">
        <v>412</v>
      </c>
      <c r="C288" s="93"/>
      <c r="D288" s="441"/>
      <c r="E288" s="95">
        <v>10000</v>
      </c>
      <c r="F288" s="92" t="s">
        <v>4541</v>
      </c>
      <c r="G288" s="98"/>
    </row>
    <row r="289" spans="1:7" ht="42.75">
      <c r="A289" s="88">
        <v>287</v>
      </c>
      <c r="B289" s="96" t="s">
        <v>4542</v>
      </c>
      <c r="C289" s="93"/>
      <c r="D289" s="94"/>
      <c r="E289" s="95">
        <v>10000</v>
      </c>
      <c r="F289" s="92" t="s">
        <v>4543</v>
      </c>
      <c r="G289" s="98"/>
    </row>
    <row r="290" spans="1:7" ht="42.75">
      <c r="A290" s="99">
        <v>288</v>
      </c>
      <c r="B290" s="96" t="s">
        <v>4544</v>
      </c>
      <c r="C290" s="93"/>
      <c r="D290" s="94"/>
      <c r="E290" s="95">
        <v>5000</v>
      </c>
      <c r="F290" s="92" t="s">
        <v>4545</v>
      </c>
      <c r="G290" s="98"/>
    </row>
    <row r="291" spans="1:7" ht="42.75">
      <c r="A291" s="88">
        <v>289</v>
      </c>
      <c r="B291" s="96" t="s">
        <v>4546</v>
      </c>
      <c r="C291" s="93"/>
      <c r="D291" s="94"/>
      <c r="E291" s="95">
        <v>5000</v>
      </c>
      <c r="F291" s="92" t="s">
        <v>4547</v>
      </c>
      <c r="G291" s="98"/>
    </row>
    <row r="292" spans="1:7" ht="42.75">
      <c r="A292" s="99">
        <v>290</v>
      </c>
      <c r="B292" s="96" t="s">
        <v>4548</v>
      </c>
      <c r="C292" s="93"/>
      <c r="D292" s="441"/>
      <c r="E292" s="95">
        <v>5000</v>
      </c>
      <c r="F292" s="92" t="s">
        <v>4545</v>
      </c>
      <c r="G292" s="98"/>
    </row>
    <row r="293" spans="1:7" ht="42.75">
      <c r="A293" s="88">
        <v>291</v>
      </c>
      <c r="B293" s="96" t="s">
        <v>4549</v>
      </c>
      <c r="C293" s="93"/>
      <c r="D293" s="94"/>
      <c r="E293" s="95">
        <v>5000</v>
      </c>
      <c r="F293" s="92" t="s">
        <v>4550</v>
      </c>
      <c r="G293" s="98"/>
    </row>
    <row r="294" spans="1:7" ht="42.75">
      <c r="A294" s="99">
        <v>292</v>
      </c>
      <c r="B294" s="96" t="s">
        <v>4551</v>
      </c>
      <c r="C294" s="93"/>
      <c r="D294" s="441"/>
      <c r="E294" s="95">
        <v>5000</v>
      </c>
      <c r="F294" s="92" t="s">
        <v>4545</v>
      </c>
      <c r="G294" s="98"/>
    </row>
    <row r="295" spans="1:7" ht="42.75">
      <c r="A295" s="88">
        <v>293</v>
      </c>
      <c r="B295" s="96" t="s">
        <v>4552</v>
      </c>
      <c r="C295" s="93"/>
      <c r="D295" s="94"/>
      <c r="E295" s="95">
        <v>5000</v>
      </c>
      <c r="F295" s="92" t="s">
        <v>4553</v>
      </c>
      <c r="G295" s="98"/>
    </row>
    <row r="296" spans="1:7" ht="42.75">
      <c r="A296" s="99">
        <v>294</v>
      </c>
      <c r="B296" s="96" t="s">
        <v>4554</v>
      </c>
      <c r="C296" s="93"/>
      <c r="D296" s="441"/>
      <c r="E296" s="95">
        <v>5000</v>
      </c>
      <c r="F296" s="92" t="s">
        <v>4555</v>
      </c>
      <c r="G296" s="98"/>
    </row>
    <row r="297" spans="1:7" ht="27" customHeight="1">
      <c r="A297" s="554" t="s">
        <v>1938</v>
      </c>
      <c r="B297" s="554"/>
      <c r="C297" s="554"/>
      <c r="D297" s="554"/>
      <c r="E297" s="443">
        <f>SUM(E3:E296)</f>
        <v>26434500</v>
      </c>
      <c r="F297" s="455"/>
      <c r="G297" s="456"/>
    </row>
    <row r="298" spans="1:7">
      <c r="E298" s="103"/>
      <c r="G298" s="101"/>
    </row>
    <row r="299" spans="1:7">
      <c r="G299" s="101"/>
    </row>
    <row r="300" spans="1:7">
      <c r="G300" s="101"/>
    </row>
    <row r="301" spans="1:7">
      <c r="G301" s="101"/>
    </row>
    <row r="302" spans="1:7">
      <c r="G302" s="101"/>
    </row>
    <row r="303" spans="1:7">
      <c r="G303" s="101"/>
    </row>
    <row r="304" spans="1:7">
      <c r="G304" s="101"/>
    </row>
    <row r="305" spans="7:7">
      <c r="G305" s="101"/>
    </row>
    <row r="306" spans="7:7">
      <c r="G306" s="101"/>
    </row>
    <row r="307" spans="7:7">
      <c r="G307" s="101"/>
    </row>
    <row r="308" spans="7:7">
      <c r="G308" s="101"/>
    </row>
    <row r="309" spans="7:7">
      <c r="G309" s="101"/>
    </row>
    <row r="310" spans="7:7">
      <c r="G310" s="101"/>
    </row>
    <row r="311" spans="7:7">
      <c r="G311" s="101"/>
    </row>
    <row r="312" spans="7:7">
      <c r="G312" s="101"/>
    </row>
    <row r="313" spans="7:7">
      <c r="G313" s="101"/>
    </row>
    <row r="314" spans="7:7">
      <c r="G314" s="101"/>
    </row>
    <row r="315" spans="7:7">
      <c r="G315" s="101"/>
    </row>
    <row r="316" spans="7:7">
      <c r="G316" s="101"/>
    </row>
    <row r="317" spans="7:7">
      <c r="G317" s="101"/>
    </row>
    <row r="318" spans="7:7">
      <c r="G318" s="101"/>
    </row>
    <row r="319" spans="7:7">
      <c r="G319" s="101"/>
    </row>
    <row r="320" spans="7:7">
      <c r="G320" s="101"/>
    </row>
    <row r="321" spans="7:7">
      <c r="G321" s="101"/>
    </row>
    <row r="322" spans="7:7">
      <c r="G322" s="101"/>
    </row>
    <row r="323" spans="7:7">
      <c r="G323" s="101"/>
    </row>
    <row r="324" spans="7:7">
      <c r="G324" s="101"/>
    </row>
    <row r="325" spans="7:7">
      <c r="G325" s="101"/>
    </row>
    <row r="326" spans="7:7">
      <c r="G326" s="101"/>
    </row>
    <row r="327" spans="7:7">
      <c r="G327" s="101"/>
    </row>
    <row r="328" spans="7:7">
      <c r="G328" s="101"/>
    </row>
    <row r="329" spans="7:7">
      <c r="G329" s="101"/>
    </row>
    <row r="330" spans="7:7">
      <c r="G330" s="101"/>
    </row>
    <row r="331" spans="7:7">
      <c r="G331" s="101"/>
    </row>
    <row r="332" spans="7:7">
      <c r="G332" s="101"/>
    </row>
    <row r="333" spans="7:7">
      <c r="G333" s="101"/>
    </row>
    <row r="334" spans="7:7">
      <c r="G334" s="101"/>
    </row>
    <row r="335" spans="7:7">
      <c r="G335" s="101"/>
    </row>
    <row r="336" spans="7:7">
      <c r="G336" s="101"/>
    </row>
    <row r="337" spans="7:7">
      <c r="G337" s="101"/>
    </row>
    <row r="338" spans="7:7">
      <c r="G338" s="101"/>
    </row>
    <row r="339" spans="7:7">
      <c r="G339" s="101"/>
    </row>
    <row r="340" spans="7:7">
      <c r="G340" s="101"/>
    </row>
    <row r="341" spans="7:7">
      <c r="G341" s="101"/>
    </row>
    <row r="342" spans="7:7">
      <c r="G342" s="101"/>
    </row>
    <row r="343" spans="7:7">
      <c r="G343" s="101"/>
    </row>
    <row r="344" spans="7:7">
      <c r="G344" s="101"/>
    </row>
    <row r="345" spans="7:7">
      <c r="G345" s="101"/>
    </row>
    <row r="346" spans="7:7">
      <c r="G346" s="101"/>
    </row>
    <row r="347" spans="7:7">
      <c r="G347" s="101"/>
    </row>
    <row r="348" spans="7:7">
      <c r="G348" s="101"/>
    </row>
    <row r="349" spans="7:7">
      <c r="G349" s="101"/>
    </row>
    <row r="350" spans="7:7">
      <c r="G350" s="101"/>
    </row>
    <row r="351" spans="7:7">
      <c r="G351" s="101"/>
    </row>
    <row r="352" spans="7:7">
      <c r="G352" s="101"/>
    </row>
    <row r="353" spans="7:7">
      <c r="G353" s="101"/>
    </row>
    <row r="354" spans="7:7">
      <c r="G354" s="101"/>
    </row>
    <row r="355" spans="7:7">
      <c r="G355" s="101"/>
    </row>
    <row r="356" spans="7:7">
      <c r="G356" s="101"/>
    </row>
    <row r="357" spans="7:7">
      <c r="G357" s="101"/>
    </row>
    <row r="358" spans="7:7">
      <c r="G358" s="101"/>
    </row>
    <row r="359" spans="7:7">
      <c r="G359" s="101"/>
    </row>
    <row r="360" spans="7:7">
      <c r="G360" s="101"/>
    </row>
    <row r="361" spans="7:7">
      <c r="G361" s="101"/>
    </row>
    <row r="362" spans="7:7">
      <c r="G362" s="101"/>
    </row>
    <row r="363" spans="7:7">
      <c r="G363" s="101"/>
    </row>
    <row r="364" spans="7:7">
      <c r="G364" s="101"/>
    </row>
    <row r="365" spans="7:7">
      <c r="G365" s="101"/>
    </row>
    <row r="366" spans="7:7">
      <c r="G366" s="101"/>
    </row>
    <row r="367" spans="7:7">
      <c r="G367" s="101"/>
    </row>
    <row r="368" spans="7:7">
      <c r="G368" s="101"/>
    </row>
    <row r="369" spans="7:7">
      <c r="G369" s="101"/>
    </row>
    <row r="370" spans="7:7">
      <c r="G370" s="101"/>
    </row>
    <row r="371" spans="7:7">
      <c r="G371" s="101"/>
    </row>
    <row r="372" spans="7:7">
      <c r="G372" s="101"/>
    </row>
    <row r="373" spans="7:7">
      <c r="G373" s="101"/>
    </row>
    <row r="374" spans="7:7">
      <c r="G374" s="101"/>
    </row>
    <row r="375" spans="7:7">
      <c r="G375" s="101"/>
    </row>
    <row r="376" spans="7:7">
      <c r="G376" s="101"/>
    </row>
    <row r="377" spans="7:7">
      <c r="G377" s="101"/>
    </row>
    <row r="378" spans="7:7">
      <c r="G378" s="101"/>
    </row>
    <row r="379" spans="7:7">
      <c r="G379" s="101"/>
    </row>
    <row r="380" spans="7:7">
      <c r="G380" s="101"/>
    </row>
    <row r="381" spans="7:7">
      <c r="G381" s="101"/>
    </row>
    <row r="382" spans="7:7">
      <c r="G382" s="101"/>
    </row>
    <row r="383" spans="7:7">
      <c r="G383" s="101"/>
    </row>
    <row r="384" spans="7:7">
      <c r="G384" s="101"/>
    </row>
    <row r="385" spans="7:7">
      <c r="G385" s="101"/>
    </row>
    <row r="386" spans="7:7">
      <c r="G386" s="101"/>
    </row>
    <row r="387" spans="7:7">
      <c r="G387" s="101"/>
    </row>
    <row r="388" spans="7:7">
      <c r="G388" s="101"/>
    </row>
    <row r="389" spans="7:7">
      <c r="G389" s="101"/>
    </row>
    <row r="390" spans="7:7">
      <c r="G390" s="101"/>
    </row>
    <row r="391" spans="7:7">
      <c r="G391" s="101"/>
    </row>
    <row r="392" spans="7:7">
      <c r="G392" s="101"/>
    </row>
    <row r="393" spans="7:7">
      <c r="G393" s="101"/>
    </row>
    <row r="394" spans="7:7">
      <c r="G394" s="101"/>
    </row>
    <row r="395" spans="7:7">
      <c r="G395" s="101"/>
    </row>
    <row r="396" spans="7:7">
      <c r="G396" s="101"/>
    </row>
    <row r="397" spans="7:7">
      <c r="G397" s="101"/>
    </row>
    <row r="398" spans="7:7">
      <c r="G398" s="101"/>
    </row>
    <row r="399" spans="7:7">
      <c r="G399" s="101"/>
    </row>
    <row r="400" spans="7:7">
      <c r="G400" s="101"/>
    </row>
    <row r="401" spans="7:7">
      <c r="G401" s="101"/>
    </row>
    <row r="402" spans="7:7">
      <c r="G402" s="101"/>
    </row>
    <row r="403" spans="7:7">
      <c r="G403" s="101"/>
    </row>
    <row r="404" spans="7:7">
      <c r="G404" s="101"/>
    </row>
    <row r="405" spans="7:7">
      <c r="G405" s="101"/>
    </row>
    <row r="406" spans="7:7">
      <c r="G406" s="101"/>
    </row>
    <row r="407" spans="7:7">
      <c r="G407" s="101"/>
    </row>
    <row r="408" spans="7:7">
      <c r="G408" s="101"/>
    </row>
    <row r="409" spans="7:7">
      <c r="G409" s="101"/>
    </row>
    <row r="410" spans="7:7">
      <c r="G410" s="101"/>
    </row>
    <row r="411" spans="7:7">
      <c r="G411" s="101"/>
    </row>
    <row r="412" spans="7:7">
      <c r="G412" s="101"/>
    </row>
    <row r="413" spans="7:7">
      <c r="G413" s="101"/>
    </row>
    <row r="414" spans="7:7">
      <c r="G414" s="101"/>
    </row>
    <row r="415" spans="7:7">
      <c r="G415" s="101"/>
    </row>
    <row r="416" spans="7:7">
      <c r="G416" s="101"/>
    </row>
    <row r="417" spans="7:7">
      <c r="G417" s="101"/>
    </row>
    <row r="418" spans="7:7">
      <c r="G418" s="101"/>
    </row>
    <row r="419" spans="7:7">
      <c r="G419" s="101"/>
    </row>
    <row r="420" spans="7:7">
      <c r="G420" s="101"/>
    </row>
    <row r="421" spans="7:7">
      <c r="G421" s="101"/>
    </row>
    <row r="422" spans="7:7">
      <c r="G422" s="101"/>
    </row>
    <row r="423" spans="7:7">
      <c r="G423" s="101"/>
    </row>
    <row r="424" spans="7:7">
      <c r="G424" s="101"/>
    </row>
    <row r="425" spans="7:7">
      <c r="G425" s="101"/>
    </row>
    <row r="426" spans="7:7">
      <c r="G426" s="101"/>
    </row>
    <row r="427" spans="7:7">
      <c r="G427" s="101"/>
    </row>
    <row r="428" spans="7:7">
      <c r="G428" s="101"/>
    </row>
    <row r="429" spans="7:7">
      <c r="G429" s="101"/>
    </row>
    <row r="430" spans="7:7">
      <c r="G430" s="101"/>
    </row>
    <row r="431" spans="7:7">
      <c r="G431" s="101"/>
    </row>
    <row r="432" spans="7:7">
      <c r="G432" s="101"/>
    </row>
    <row r="433" spans="7:7">
      <c r="G433" s="101"/>
    </row>
    <row r="434" spans="7:7">
      <c r="G434" s="101"/>
    </row>
    <row r="435" spans="7:7">
      <c r="G435" s="101"/>
    </row>
    <row r="436" spans="7:7">
      <c r="G436" s="101"/>
    </row>
    <row r="437" spans="7:7">
      <c r="G437" s="101"/>
    </row>
    <row r="438" spans="7:7">
      <c r="G438" s="101"/>
    </row>
    <row r="439" spans="7:7">
      <c r="G439" s="101"/>
    </row>
    <row r="440" spans="7:7">
      <c r="G440" s="101"/>
    </row>
    <row r="441" spans="7:7">
      <c r="G441" s="101"/>
    </row>
    <row r="442" spans="7:7">
      <c r="G442" s="101"/>
    </row>
    <row r="443" spans="7:7">
      <c r="G443" s="101"/>
    </row>
    <row r="444" spans="7:7">
      <c r="G444" s="101"/>
    </row>
    <row r="445" spans="7:7">
      <c r="G445" s="101"/>
    </row>
    <row r="446" spans="7:7">
      <c r="G446" s="101"/>
    </row>
    <row r="447" spans="7:7">
      <c r="G447" s="101"/>
    </row>
    <row r="448" spans="7:7">
      <c r="G448" s="101"/>
    </row>
    <row r="449" spans="7:7">
      <c r="G449" s="101"/>
    </row>
    <row r="450" spans="7:7">
      <c r="G450" s="101"/>
    </row>
    <row r="451" spans="7:7">
      <c r="G451" s="101"/>
    </row>
    <row r="452" spans="7:7">
      <c r="G452" s="101"/>
    </row>
    <row r="453" spans="7:7">
      <c r="G453" s="101"/>
    </row>
    <row r="454" spans="7:7">
      <c r="G454" s="101"/>
    </row>
    <row r="455" spans="7:7">
      <c r="G455" s="101"/>
    </row>
    <row r="456" spans="7:7">
      <c r="G456" s="101"/>
    </row>
    <row r="457" spans="7:7">
      <c r="G457" s="101"/>
    </row>
    <row r="458" spans="7:7">
      <c r="G458" s="101"/>
    </row>
    <row r="459" spans="7:7">
      <c r="G459" s="101"/>
    </row>
    <row r="460" spans="7:7">
      <c r="G460" s="101"/>
    </row>
    <row r="461" spans="7:7">
      <c r="G461" s="101"/>
    </row>
    <row r="462" spans="7:7">
      <c r="G462" s="101"/>
    </row>
    <row r="463" spans="7:7">
      <c r="G463" s="101"/>
    </row>
    <row r="464" spans="7:7">
      <c r="G464" s="101"/>
    </row>
    <row r="465" spans="7:7">
      <c r="G465" s="101"/>
    </row>
    <row r="466" spans="7:7">
      <c r="G466" s="101"/>
    </row>
    <row r="467" spans="7:7">
      <c r="G467" s="101"/>
    </row>
    <row r="468" spans="7:7">
      <c r="G468" s="101"/>
    </row>
    <row r="469" spans="7:7">
      <c r="G469" s="101"/>
    </row>
    <row r="470" spans="7:7">
      <c r="G470" s="101"/>
    </row>
    <row r="471" spans="7:7">
      <c r="G471" s="101"/>
    </row>
    <row r="472" spans="7:7">
      <c r="G472" s="101"/>
    </row>
    <row r="473" spans="7:7">
      <c r="G473" s="101"/>
    </row>
    <row r="474" spans="7:7">
      <c r="G474" s="101"/>
    </row>
    <row r="475" spans="7:7">
      <c r="G475" s="101"/>
    </row>
    <row r="476" spans="7:7">
      <c r="G476" s="101"/>
    </row>
    <row r="477" spans="7:7">
      <c r="G477" s="101"/>
    </row>
    <row r="478" spans="7:7">
      <c r="G478" s="101"/>
    </row>
    <row r="479" spans="7:7">
      <c r="G479" s="101"/>
    </row>
    <row r="480" spans="7:7">
      <c r="G480" s="101"/>
    </row>
    <row r="481" spans="7:7">
      <c r="G481" s="101"/>
    </row>
    <row r="482" spans="7:7">
      <c r="G482" s="101"/>
    </row>
    <row r="483" spans="7:7">
      <c r="G483" s="101"/>
    </row>
    <row r="484" spans="7:7">
      <c r="G484" s="101"/>
    </row>
    <row r="485" spans="7:7">
      <c r="G485" s="101"/>
    </row>
    <row r="486" spans="7:7">
      <c r="G486" s="101"/>
    </row>
    <row r="487" spans="7:7">
      <c r="G487" s="101"/>
    </row>
    <row r="488" spans="7:7">
      <c r="G488" s="101"/>
    </row>
    <row r="489" spans="7:7">
      <c r="G489" s="101"/>
    </row>
    <row r="490" spans="7:7">
      <c r="G490" s="101"/>
    </row>
    <row r="491" spans="7:7">
      <c r="G491" s="101"/>
    </row>
    <row r="492" spans="7:7">
      <c r="G492" s="101"/>
    </row>
    <row r="493" spans="7:7">
      <c r="G493" s="101"/>
    </row>
    <row r="494" spans="7:7">
      <c r="G494" s="101"/>
    </row>
    <row r="495" spans="7:7">
      <c r="G495" s="101"/>
    </row>
    <row r="496" spans="7:7">
      <c r="G496" s="101"/>
    </row>
    <row r="497" spans="7:7">
      <c r="G497" s="101"/>
    </row>
    <row r="498" spans="7:7">
      <c r="G498" s="101"/>
    </row>
    <row r="499" spans="7:7">
      <c r="G499" s="101"/>
    </row>
    <row r="500" spans="7:7">
      <c r="G500" s="101"/>
    </row>
    <row r="501" spans="7:7">
      <c r="G501" s="101"/>
    </row>
    <row r="502" spans="7:7">
      <c r="G502" s="101"/>
    </row>
    <row r="503" spans="7:7">
      <c r="G503" s="101"/>
    </row>
    <row r="504" spans="7:7">
      <c r="G504" s="101"/>
    </row>
    <row r="505" spans="7:7">
      <c r="G505" s="101"/>
    </row>
    <row r="506" spans="7:7">
      <c r="G506" s="101"/>
    </row>
    <row r="507" spans="7:7">
      <c r="G507" s="101"/>
    </row>
    <row r="508" spans="7:7">
      <c r="G508" s="101"/>
    </row>
    <row r="509" spans="7:7">
      <c r="G509" s="101"/>
    </row>
    <row r="510" spans="7:7">
      <c r="G510" s="101"/>
    </row>
    <row r="511" spans="7:7">
      <c r="G511" s="101"/>
    </row>
    <row r="512" spans="7:7">
      <c r="G512" s="101"/>
    </row>
    <row r="513" spans="7:7">
      <c r="G513" s="101"/>
    </row>
    <row r="514" spans="7:7">
      <c r="G514" s="101"/>
    </row>
    <row r="515" spans="7:7">
      <c r="G515" s="101"/>
    </row>
    <row r="516" spans="7:7">
      <c r="G516" s="101"/>
    </row>
    <row r="517" spans="7:7">
      <c r="G517" s="101"/>
    </row>
    <row r="518" spans="7:7">
      <c r="G518" s="101"/>
    </row>
    <row r="519" spans="7:7">
      <c r="G519" s="101"/>
    </row>
    <row r="520" spans="7:7">
      <c r="G520" s="101"/>
    </row>
    <row r="521" spans="7:7">
      <c r="G521" s="101"/>
    </row>
    <row r="522" spans="7:7">
      <c r="G522" s="101"/>
    </row>
    <row r="523" spans="7:7">
      <c r="G523" s="101"/>
    </row>
    <row r="524" spans="7:7">
      <c r="G524" s="101"/>
    </row>
    <row r="525" spans="7:7">
      <c r="G525" s="101"/>
    </row>
    <row r="526" spans="7:7">
      <c r="G526" s="101"/>
    </row>
    <row r="527" spans="7:7">
      <c r="G527" s="101"/>
    </row>
    <row r="528" spans="7:7">
      <c r="G528" s="101"/>
    </row>
    <row r="529" spans="7:7">
      <c r="G529" s="101"/>
    </row>
    <row r="530" spans="7:7">
      <c r="G530" s="101"/>
    </row>
    <row r="531" spans="7:7">
      <c r="G531" s="101"/>
    </row>
    <row r="532" spans="7:7">
      <c r="G532" s="101"/>
    </row>
    <row r="533" spans="7:7">
      <c r="G533" s="101"/>
    </row>
    <row r="534" spans="7:7">
      <c r="G534" s="101"/>
    </row>
    <row r="535" spans="7:7">
      <c r="G535" s="101"/>
    </row>
    <row r="536" spans="7:7">
      <c r="G536" s="101"/>
    </row>
    <row r="537" spans="7:7">
      <c r="G537" s="101"/>
    </row>
    <row r="538" spans="7:7">
      <c r="G538" s="101"/>
    </row>
    <row r="539" spans="7:7">
      <c r="G539" s="101"/>
    </row>
    <row r="540" spans="7:7">
      <c r="G540" s="101"/>
    </row>
    <row r="541" spans="7:7">
      <c r="G541" s="101"/>
    </row>
    <row r="542" spans="7:7">
      <c r="G542" s="101"/>
    </row>
    <row r="543" spans="7:7">
      <c r="G543" s="101"/>
    </row>
    <row r="544" spans="7:7">
      <c r="G544" s="101"/>
    </row>
    <row r="545" spans="7:7">
      <c r="G545" s="101"/>
    </row>
    <row r="546" spans="7:7">
      <c r="G546" s="101"/>
    </row>
    <row r="547" spans="7:7">
      <c r="G547" s="101"/>
    </row>
    <row r="548" spans="7:7">
      <c r="G548" s="101"/>
    </row>
    <row r="549" spans="7:7">
      <c r="G549" s="101"/>
    </row>
    <row r="550" spans="7:7">
      <c r="G550" s="101"/>
    </row>
    <row r="551" spans="7:7">
      <c r="G551" s="101"/>
    </row>
    <row r="552" spans="7:7">
      <c r="G552" s="101"/>
    </row>
    <row r="553" spans="7:7">
      <c r="G553" s="101"/>
    </row>
    <row r="554" spans="7:7">
      <c r="G554" s="101"/>
    </row>
    <row r="555" spans="7:7">
      <c r="G555" s="101"/>
    </row>
    <row r="556" spans="7:7">
      <c r="G556" s="101"/>
    </row>
    <row r="557" spans="7:7">
      <c r="G557" s="101"/>
    </row>
    <row r="558" spans="7:7">
      <c r="G558" s="101"/>
    </row>
    <row r="559" spans="7:7">
      <c r="G559" s="101"/>
    </row>
    <row r="560" spans="7:7">
      <c r="G560" s="101"/>
    </row>
    <row r="561" spans="7:7">
      <c r="G561" s="101"/>
    </row>
    <row r="562" spans="7:7">
      <c r="G562" s="101"/>
    </row>
    <row r="563" spans="7:7">
      <c r="G563" s="101"/>
    </row>
    <row r="564" spans="7:7">
      <c r="G564" s="101"/>
    </row>
    <row r="565" spans="7:7">
      <c r="G565" s="101"/>
    </row>
    <row r="566" spans="7:7">
      <c r="G566" s="101"/>
    </row>
    <row r="567" spans="7:7">
      <c r="G567" s="101"/>
    </row>
    <row r="568" spans="7:7">
      <c r="G568" s="101"/>
    </row>
    <row r="569" spans="7:7">
      <c r="G569" s="101"/>
    </row>
    <row r="570" spans="7:7">
      <c r="G570" s="101"/>
    </row>
    <row r="571" spans="7:7">
      <c r="G571" s="101"/>
    </row>
    <row r="572" spans="7:7">
      <c r="G572" s="101"/>
    </row>
    <row r="573" spans="7:7">
      <c r="G573" s="101"/>
    </row>
    <row r="574" spans="7:7">
      <c r="G574" s="101"/>
    </row>
    <row r="575" spans="7:7">
      <c r="G575" s="101"/>
    </row>
    <row r="576" spans="7:7">
      <c r="G576" s="101"/>
    </row>
    <row r="577" spans="7:7">
      <c r="G577" s="101"/>
    </row>
    <row r="578" spans="7:7">
      <c r="G578" s="101"/>
    </row>
    <row r="579" spans="7:7">
      <c r="G579" s="101"/>
    </row>
    <row r="580" spans="7:7">
      <c r="G580" s="101"/>
    </row>
    <row r="581" spans="7:7">
      <c r="G581" s="101"/>
    </row>
    <row r="582" spans="7:7">
      <c r="G582" s="101"/>
    </row>
    <row r="583" spans="7:7">
      <c r="G583" s="101"/>
    </row>
    <row r="584" spans="7:7">
      <c r="G584" s="101"/>
    </row>
    <row r="585" spans="7:7">
      <c r="G585" s="101"/>
    </row>
    <row r="586" spans="7:7">
      <c r="G586" s="101"/>
    </row>
    <row r="587" spans="7:7">
      <c r="G587" s="101"/>
    </row>
    <row r="588" spans="7:7">
      <c r="G588" s="101"/>
    </row>
    <row r="589" spans="7:7">
      <c r="G589" s="101"/>
    </row>
    <row r="590" spans="7:7">
      <c r="G590" s="101"/>
    </row>
    <row r="591" spans="7:7">
      <c r="G591" s="101"/>
    </row>
    <row r="592" spans="7:7">
      <c r="G592" s="101"/>
    </row>
    <row r="593" spans="7:7">
      <c r="G593" s="101"/>
    </row>
    <row r="594" spans="7:7">
      <c r="G594" s="101"/>
    </row>
    <row r="595" spans="7:7">
      <c r="G595" s="101"/>
    </row>
    <row r="596" spans="7:7">
      <c r="G596" s="101"/>
    </row>
    <row r="597" spans="7:7">
      <c r="G597" s="101"/>
    </row>
    <row r="598" spans="7:7">
      <c r="G598" s="101"/>
    </row>
    <row r="599" spans="7:7">
      <c r="G599" s="101"/>
    </row>
    <row r="600" spans="7:7">
      <c r="G600" s="101"/>
    </row>
    <row r="601" spans="7:7">
      <c r="G601" s="101"/>
    </row>
    <row r="602" spans="7:7">
      <c r="G602" s="101"/>
    </row>
    <row r="603" spans="7:7">
      <c r="G603" s="101"/>
    </row>
    <row r="604" spans="7:7">
      <c r="G604" s="101"/>
    </row>
    <row r="605" spans="7:7">
      <c r="G605" s="101"/>
    </row>
    <row r="606" spans="7:7">
      <c r="G606" s="101"/>
    </row>
    <row r="607" spans="7:7">
      <c r="G607" s="101"/>
    </row>
    <row r="608" spans="7:7">
      <c r="G608" s="101"/>
    </row>
    <row r="609" spans="7:7">
      <c r="G609" s="101"/>
    </row>
    <row r="610" spans="7:7">
      <c r="G610" s="101"/>
    </row>
    <row r="611" spans="7:7">
      <c r="G611" s="101"/>
    </row>
    <row r="612" spans="7:7">
      <c r="G612" s="101"/>
    </row>
    <row r="613" spans="7:7">
      <c r="G613" s="101"/>
    </row>
    <row r="614" spans="7:7">
      <c r="G614" s="101"/>
    </row>
    <row r="615" spans="7:7">
      <c r="G615" s="101"/>
    </row>
    <row r="616" spans="7:7">
      <c r="G616" s="101"/>
    </row>
    <row r="617" spans="7:7">
      <c r="G617" s="101"/>
    </row>
    <row r="618" spans="7:7">
      <c r="G618" s="101"/>
    </row>
    <row r="619" spans="7:7">
      <c r="G619" s="101"/>
    </row>
    <row r="620" spans="7:7">
      <c r="G620" s="101"/>
    </row>
    <row r="621" spans="7:7">
      <c r="G621" s="101"/>
    </row>
    <row r="622" spans="7:7">
      <c r="G622" s="101"/>
    </row>
    <row r="623" spans="7:7">
      <c r="G623" s="101"/>
    </row>
    <row r="624" spans="7:7">
      <c r="G624" s="101"/>
    </row>
    <row r="625" spans="7:7">
      <c r="G625" s="101"/>
    </row>
    <row r="626" spans="7:7">
      <c r="G626" s="101"/>
    </row>
    <row r="627" spans="7:7">
      <c r="G627" s="101"/>
    </row>
    <row r="628" spans="7:7">
      <c r="G628" s="101"/>
    </row>
    <row r="629" spans="7:7">
      <c r="G629" s="101"/>
    </row>
    <row r="630" spans="7:7">
      <c r="G630" s="101"/>
    </row>
    <row r="631" spans="7:7">
      <c r="G631" s="101"/>
    </row>
    <row r="632" spans="7:7">
      <c r="G632" s="101"/>
    </row>
    <row r="633" spans="7:7">
      <c r="G633" s="101"/>
    </row>
    <row r="634" spans="7:7">
      <c r="G634" s="101"/>
    </row>
    <row r="635" spans="7:7">
      <c r="G635" s="101"/>
    </row>
    <row r="636" spans="7:7">
      <c r="G636" s="101"/>
    </row>
    <row r="637" spans="7:7">
      <c r="G637" s="101"/>
    </row>
    <row r="638" spans="7:7">
      <c r="G638" s="101"/>
    </row>
    <row r="639" spans="7:7">
      <c r="G639" s="101"/>
    </row>
    <row r="640" spans="7:7">
      <c r="G640" s="101"/>
    </row>
    <row r="641" spans="7:7">
      <c r="G641" s="101"/>
    </row>
    <row r="642" spans="7:7">
      <c r="G642" s="101"/>
    </row>
    <row r="643" spans="7:7">
      <c r="G643" s="101"/>
    </row>
    <row r="644" spans="7:7">
      <c r="G644" s="101"/>
    </row>
    <row r="645" spans="7:7">
      <c r="G645" s="101"/>
    </row>
    <row r="646" spans="7:7">
      <c r="G646" s="101"/>
    </row>
    <row r="647" spans="7:7">
      <c r="G647" s="101"/>
    </row>
    <row r="648" spans="7:7">
      <c r="G648" s="101"/>
    </row>
    <row r="649" spans="7:7">
      <c r="G649" s="101"/>
    </row>
    <row r="650" spans="7:7">
      <c r="G650" s="101"/>
    </row>
    <row r="651" spans="7:7">
      <c r="G651" s="101"/>
    </row>
    <row r="652" spans="7:7">
      <c r="G652" s="101"/>
    </row>
    <row r="653" spans="7:7">
      <c r="G653" s="101"/>
    </row>
    <row r="654" spans="7:7">
      <c r="G654" s="101"/>
    </row>
    <row r="655" spans="7:7">
      <c r="G655" s="101"/>
    </row>
    <row r="656" spans="7:7">
      <c r="G656" s="101"/>
    </row>
    <row r="657" spans="7:7">
      <c r="G657" s="101"/>
    </row>
    <row r="658" spans="7:7">
      <c r="G658" s="101"/>
    </row>
    <row r="659" spans="7:7">
      <c r="G659" s="101"/>
    </row>
    <row r="660" spans="7:7">
      <c r="G660" s="101"/>
    </row>
    <row r="661" spans="7:7">
      <c r="G661" s="101"/>
    </row>
    <row r="662" spans="7:7">
      <c r="G662" s="101"/>
    </row>
    <row r="663" spans="7:7">
      <c r="G663" s="101"/>
    </row>
    <row r="664" spans="7:7">
      <c r="G664" s="101"/>
    </row>
    <row r="665" spans="7:7">
      <c r="G665" s="101"/>
    </row>
    <row r="666" spans="7:7">
      <c r="G666" s="101"/>
    </row>
    <row r="667" spans="7:7">
      <c r="G667" s="101"/>
    </row>
    <row r="668" spans="7:7">
      <c r="G668" s="101"/>
    </row>
    <row r="669" spans="7:7">
      <c r="G669" s="101"/>
    </row>
    <row r="670" spans="7:7">
      <c r="G670" s="101"/>
    </row>
    <row r="671" spans="7:7">
      <c r="G671" s="101"/>
    </row>
    <row r="672" spans="7:7">
      <c r="G672" s="101"/>
    </row>
    <row r="673" spans="7:7">
      <c r="G673" s="101"/>
    </row>
    <row r="674" spans="7:7">
      <c r="G674" s="101"/>
    </row>
    <row r="675" spans="7:7">
      <c r="G675" s="101"/>
    </row>
    <row r="676" spans="7:7">
      <c r="G676" s="101"/>
    </row>
    <row r="677" spans="7:7">
      <c r="G677" s="101"/>
    </row>
    <row r="678" spans="7:7">
      <c r="G678" s="101"/>
    </row>
    <row r="679" spans="7:7">
      <c r="G679" s="101"/>
    </row>
    <row r="680" spans="7:7">
      <c r="G680" s="101"/>
    </row>
    <row r="681" spans="7:7">
      <c r="G681" s="101"/>
    </row>
    <row r="682" spans="7:7">
      <c r="G682" s="101"/>
    </row>
    <row r="683" spans="7:7">
      <c r="G683" s="101"/>
    </row>
    <row r="684" spans="7:7">
      <c r="G684" s="101"/>
    </row>
    <row r="685" spans="7:7">
      <c r="G685" s="101"/>
    </row>
    <row r="686" spans="7:7">
      <c r="G686" s="101"/>
    </row>
    <row r="687" spans="7:7">
      <c r="G687" s="101"/>
    </row>
    <row r="688" spans="7:7">
      <c r="G688" s="101"/>
    </row>
    <row r="689" spans="7:7">
      <c r="G689" s="101"/>
    </row>
    <row r="690" spans="7:7">
      <c r="G690" s="101"/>
    </row>
    <row r="691" spans="7:7">
      <c r="G691" s="101"/>
    </row>
    <row r="692" spans="7:7">
      <c r="G692" s="101"/>
    </row>
    <row r="693" spans="7:7">
      <c r="G693" s="101"/>
    </row>
    <row r="694" spans="7:7">
      <c r="G694" s="101"/>
    </row>
    <row r="695" spans="7:7">
      <c r="G695" s="101"/>
    </row>
    <row r="696" spans="7:7">
      <c r="G696" s="101"/>
    </row>
    <row r="697" spans="7:7">
      <c r="G697" s="101"/>
    </row>
    <row r="698" spans="7:7">
      <c r="G698" s="101"/>
    </row>
    <row r="699" spans="7:7">
      <c r="G699" s="101"/>
    </row>
    <row r="700" spans="7:7">
      <c r="G700" s="101"/>
    </row>
    <row r="701" spans="7:7">
      <c r="G701" s="101"/>
    </row>
    <row r="702" spans="7:7">
      <c r="G702" s="101"/>
    </row>
    <row r="703" spans="7:7">
      <c r="G703" s="101"/>
    </row>
    <row r="704" spans="7:7">
      <c r="G704" s="101"/>
    </row>
    <row r="705" spans="7:7">
      <c r="G705" s="101"/>
    </row>
    <row r="706" spans="7:7">
      <c r="G706" s="101"/>
    </row>
    <row r="707" spans="7:7">
      <c r="G707" s="101"/>
    </row>
    <row r="708" spans="7:7">
      <c r="G708" s="101"/>
    </row>
    <row r="709" spans="7:7">
      <c r="G709" s="101"/>
    </row>
    <row r="710" spans="7:7">
      <c r="G710" s="101"/>
    </row>
    <row r="711" spans="7:7">
      <c r="G711" s="101"/>
    </row>
    <row r="712" spans="7:7">
      <c r="G712" s="101"/>
    </row>
    <row r="713" spans="7:7">
      <c r="G713" s="101"/>
    </row>
    <row r="714" spans="7:7">
      <c r="G714" s="101"/>
    </row>
    <row r="715" spans="7:7">
      <c r="G715" s="101"/>
    </row>
    <row r="716" spans="7:7">
      <c r="G716" s="101"/>
    </row>
    <row r="717" spans="7:7">
      <c r="G717" s="101"/>
    </row>
    <row r="718" spans="7:7">
      <c r="G718" s="101"/>
    </row>
    <row r="719" spans="7:7">
      <c r="G719" s="101"/>
    </row>
    <row r="720" spans="7:7">
      <c r="G720" s="101"/>
    </row>
    <row r="721" spans="7:7">
      <c r="G721" s="101"/>
    </row>
    <row r="722" spans="7:7">
      <c r="G722" s="101"/>
    </row>
    <row r="723" spans="7:7">
      <c r="G723" s="101"/>
    </row>
    <row r="724" spans="7:7">
      <c r="G724" s="101"/>
    </row>
    <row r="725" spans="7:7">
      <c r="G725" s="101"/>
    </row>
    <row r="726" spans="7:7">
      <c r="G726" s="101"/>
    </row>
    <row r="727" spans="7:7">
      <c r="G727" s="101"/>
    </row>
    <row r="728" spans="7:7">
      <c r="G728" s="101"/>
    </row>
    <row r="729" spans="7:7">
      <c r="G729" s="101"/>
    </row>
    <row r="730" spans="7:7">
      <c r="G730" s="101"/>
    </row>
    <row r="731" spans="7:7">
      <c r="G731" s="101"/>
    </row>
    <row r="732" spans="7:7">
      <c r="G732" s="101"/>
    </row>
    <row r="733" spans="7:7">
      <c r="G733" s="101"/>
    </row>
    <row r="734" spans="7:7">
      <c r="G734" s="101"/>
    </row>
    <row r="735" spans="7:7">
      <c r="G735" s="101"/>
    </row>
    <row r="736" spans="7:7">
      <c r="G736" s="101"/>
    </row>
    <row r="737" spans="7:7">
      <c r="G737" s="101"/>
    </row>
    <row r="738" spans="7:7">
      <c r="G738" s="101"/>
    </row>
    <row r="739" spans="7:7">
      <c r="G739" s="101"/>
    </row>
    <row r="740" spans="7:7">
      <c r="G740" s="101"/>
    </row>
    <row r="741" spans="7:7">
      <c r="G741" s="101"/>
    </row>
    <row r="742" spans="7:7">
      <c r="G742" s="101"/>
    </row>
    <row r="743" spans="7:7">
      <c r="G743" s="101"/>
    </row>
    <row r="744" spans="7:7">
      <c r="G744" s="101"/>
    </row>
    <row r="745" spans="7:7">
      <c r="G745" s="101"/>
    </row>
    <row r="746" spans="7:7">
      <c r="G746" s="101"/>
    </row>
    <row r="747" spans="7:7">
      <c r="G747" s="101"/>
    </row>
    <row r="748" spans="7:7">
      <c r="G748" s="101"/>
    </row>
    <row r="749" spans="7:7">
      <c r="G749" s="101"/>
    </row>
    <row r="750" spans="7:7">
      <c r="G750" s="101"/>
    </row>
    <row r="751" spans="7:7">
      <c r="G751" s="101"/>
    </row>
    <row r="752" spans="7:7">
      <c r="G752" s="101"/>
    </row>
    <row r="753" spans="7:7">
      <c r="G753" s="101"/>
    </row>
    <row r="754" spans="7:7">
      <c r="G754" s="101"/>
    </row>
    <row r="755" spans="7:7">
      <c r="G755" s="101"/>
    </row>
    <row r="756" spans="7:7">
      <c r="G756" s="101"/>
    </row>
    <row r="757" spans="7:7">
      <c r="G757" s="101"/>
    </row>
    <row r="758" spans="7:7">
      <c r="G758" s="101"/>
    </row>
    <row r="759" spans="7:7">
      <c r="G759" s="101"/>
    </row>
    <row r="760" spans="7:7">
      <c r="G760" s="101"/>
    </row>
    <row r="761" spans="7:7">
      <c r="G761" s="101"/>
    </row>
    <row r="762" spans="7:7">
      <c r="G762" s="101"/>
    </row>
    <row r="763" spans="7:7">
      <c r="G763" s="101"/>
    </row>
    <row r="764" spans="7:7">
      <c r="G764" s="101"/>
    </row>
    <row r="765" spans="7:7">
      <c r="G765" s="101"/>
    </row>
    <row r="766" spans="7:7">
      <c r="G766" s="101"/>
    </row>
    <row r="767" spans="7:7">
      <c r="G767" s="101"/>
    </row>
    <row r="768" spans="7:7">
      <c r="G768" s="101"/>
    </row>
    <row r="769" spans="7:7">
      <c r="G769" s="101"/>
    </row>
    <row r="770" spans="7:7">
      <c r="G770" s="101"/>
    </row>
    <row r="771" spans="7:7">
      <c r="G771" s="101"/>
    </row>
    <row r="772" spans="7:7">
      <c r="G772" s="101"/>
    </row>
    <row r="773" spans="7:7">
      <c r="G773" s="101"/>
    </row>
    <row r="774" spans="7:7">
      <c r="G774" s="101"/>
    </row>
    <row r="775" spans="7:7">
      <c r="G775" s="101"/>
    </row>
    <row r="776" spans="7:7">
      <c r="G776" s="101"/>
    </row>
    <row r="777" spans="7:7">
      <c r="G777" s="101"/>
    </row>
    <row r="778" spans="7:7">
      <c r="G778" s="101"/>
    </row>
    <row r="779" spans="7:7">
      <c r="G779" s="101"/>
    </row>
    <row r="780" spans="7:7">
      <c r="G780" s="101"/>
    </row>
    <row r="781" spans="7:7">
      <c r="G781" s="101"/>
    </row>
    <row r="782" spans="7:7">
      <c r="G782" s="101"/>
    </row>
    <row r="783" spans="7:7">
      <c r="G783" s="101"/>
    </row>
    <row r="784" spans="7:7">
      <c r="G784" s="101"/>
    </row>
    <row r="785" spans="7:7">
      <c r="G785" s="101"/>
    </row>
    <row r="786" spans="7:7">
      <c r="G786" s="101"/>
    </row>
    <row r="787" spans="7:7">
      <c r="G787" s="101"/>
    </row>
    <row r="788" spans="7:7">
      <c r="G788" s="101"/>
    </row>
    <row r="789" spans="7:7">
      <c r="G789" s="101"/>
    </row>
    <row r="790" spans="7:7">
      <c r="G790" s="101"/>
    </row>
    <row r="791" spans="7:7">
      <c r="G791" s="101"/>
    </row>
    <row r="792" spans="7:7">
      <c r="G792" s="101"/>
    </row>
    <row r="793" spans="7:7">
      <c r="G793" s="101"/>
    </row>
    <row r="794" spans="7:7">
      <c r="G794" s="101"/>
    </row>
    <row r="795" spans="7:7">
      <c r="G795" s="101"/>
    </row>
    <row r="796" spans="7:7">
      <c r="G796" s="101"/>
    </row>
    <row r="797" spans="7:7">
      <c r="G797" s="101"/>
    </row>
    <row r="798" spans="7:7">
      <c r="G798" s="101"/>
    </row>
    <row r="799" spans="7:7">
      <c r="G799" s="101"/>
    </row>
    <row r="800" spans="7:7">
      <c r="G800" s="101"/>
    </row>
    <row r="801" spans="7:7">
      <c r="G801" s="101"/>
    </row>
    <row r="802" spans="7:7">
      <c r="G802" s="101"/>
    </row>
    <row r="803" spans="7:7">
      <c r="G803" s="101"/>
    </row>
    <row r="804" spans="7:7">
      <c r="G804" s="101"/>
    </row>
    <row r="805" spans="7:7">
      <c r="G805" s="101"/>
    </row>
    <row r="806" spans="7:7">
      <c r="G806" s="101"/>
    </row>
    <row r="807" spans="7:7">
      <c r="G807" s="101"/>
    </row>
    <row r="808" spans="7:7">
      <c r="G808" s="101"/>
    </row>
    <row r="809" spans="7:7">
      <c r="G809" s="101"/>
    </row>
    <row r="810" spans="7:7">
      <c r="G810" s="101"/>
    </row>
    <row r="811" spans="7:7">
      <c r="G811" s="101"/>
    </row>
    <row r="812" spans="7:7">
      <c r="G812" s="101"/>
    </row>
    <row r="813" spans="7:7">
      <c r="G813" s="101"/>
    </row>
    <row r="814" spans="7:7">
      <c r="G814" s="101"/>
    </row>
    <row r="815" spans="7:7">
      <c r="G815" s="101"/>
    </row>
    <row r="816" spans="7:7">
      <c r="G816" s="101"/>
    </row>
    <row r="817" spans="7:7">
      <c r="G817" s="101"/>
    </row>
    <row r="818" spans="7:7">
      <c r="G818" s="101"/>
    </row>
    <row r="819" spans="7:7">
      <c r="G819" s="101"/>
    </row>
    <row r="820" spans="7:7">
      <c r="G820" s="101"/>
    </row>
    <row r="821" spans="7:7">
      <c r="G821" s="101"/>
    </row>
    <row r="822" spans="7:7">
      <c r="G822" s="101"/>
    </row>
    <row r="823" spans="7:7">
      <c r="G823" s="101"/>
    </row>
    <row r="824" spans="7:7">
      <c r="G824" s="101"/>
    </row>
    <row r="825" spans="7:7">
      <c r="G825" s="101"/>
    </row>
    <row r="826" spans="7:7">
      <c r="G826" s="101"/>
    </row>
    <row r="827" spans="7:7">
      <c r="G827" s="101"/>
    </row>
    <row r="828" spans="7:7">
      <c r="G828" s="101"/>
    </row>
    <row r="829" spans="7:7">
      <c r="G829" s="101"/>
    </row>
    <row r="830" spans="7:7">
      <c r="G830" s="101"/>
    </row>
    <row r="831" spans="7:7">
      <c r="G831" s="101"/>
    </row>
    <row r="832" spans="7:7">
      <c r="G832" s="101"/>
    </row>
    <row r="833" spans="7:7">
      <c r="G833" s="101"/>
    </row>
    <row r="834" spans="7:7">
      <c r="G834" s="101"/>
    </row>
    <row r="835" spans="7:7">
      <c r="G835" s="101"/>
    </row>
    <row r="836" spans="7:7">
      <c r="G836" s="101"/>
    </row>
    <row r="837" spans="7:7">
      <c r="G837" s="101"/>
    </row>
    <row r="838" spans="7:7">
      <c r="G838" s="101"/>
    </row>
    <row r="839" spans="7:7">
      <c r="G839" s="101"/>
    </row>
    <row r="840" spans="7:7">
      <c r="G840" s="101"/>
    </row>
    <row r="841" spans="7:7">
      <c r="G841" s="101"/>
    </row>
    <row r="842" spans="7:7">
      <c r="G842" s="101"/>
    </row>
    <row r="843" spans="7:7">
      <c r="G843" s="101"/>
    </row>
    <row r="844" spans="7:7">
      <c r="G844" s="101"/>
    </row>
    <row r="845" spans="7:7">
      <c r="G845" s="101"/>
    </row>
    <row r="846" spans="7:7">
      <c r="G846" s="101"/>
    </row>
    <row r="847" spans="7:7">
      <c r="G847" s="101"/>
    </row>
    <row r="848" spans="7:7">
      <c r="G848" s="101"/>
    </row>
    <row r="849" spans="7:7">
      <c r="G849" s="101"/>
    </row>
    <row r="850" spans="7:7">
      <c r="G850" s="101"/>
    </row>
    <row r="851" spans="7:7">
      <c r="G851" s="101"/>
    </row>
    <row r="852" spans="7:7">
      <c r="G852" s="101"/>
    </row>
    <row r="853" spans="7:7">
      <c r="G853" s="101"/>
    </row>
    <row r="854" spans="7:7">
      <c r="G854" s="101"/>
    </row>
    <row r="855" spans="7:7">
      <c r="G855" s="101"/>
    </row>
    <row r="856" spans="7:7">
      <c r="G856" s="101"/>
    </row>
    <row r="857" spans="7:7">
      <c r="G857" s="101"/>
    </row>
    <row r="858" spans="7:7">
      <c r="G858" s="101"/>
    </row>
    <row r="859" spans="7:7">
      <c r="G859" s="101"/>
    </row>
    <row r="860" spans="7:7">
      <c r="G860" s="101"/>
    </row>
    <row r="861" spans="7:7">
      <c r="G861" s="101"/>
    </row>
    <row r="862" spans="7:7">
      <c r="G862" s="101"/>
    </row>
    <row r="863" spans="7:7">
      <c r="G863" s="101"/>
    </row>
    <row r="864" spans="7:7">
      <c r="G864" s="101"/>
    </row>
    <row r="865" spans="7:7">
      <c r="G865" s="101"/>
    </row>
    <row r="866" spans="7:7">
      <c r="G866" s="101"/>
    </row>
    <row r="867" spans="7:7">
      <c r="G867" s="101"/>
    </row>
    <row r="868" spans="7:7">
      <c r="G868" s="101"/>
    </row>
    <row r="869" spans="7:7">
      <c r="G869" s="101"/>
    </row>
    <row r="870" spans="7:7">
      <c r="G870" s="101"/>
    </row>
    <row r="871" spans="7:7">
      <c r="G871" s="101"/>
    </row>
    <row r="872" spans="7:7">
      <c r="G872" s="101"/>
    </row>
    <row r="873" spans="7:7">
      <c r="G873" s="101"/>
    </row>
    <row r="874" spans="7:7">
      <c r="G874" s="101"/>
    </row>
    <row r="875" spans="7:7">
      <c r="G875" s="101"/>
    </row>
    <row r="876" spans="7:7">
      <c r="G876" s="101"/>
    </row>
    <row r="877" spans="7:7">
      <c r="G877" s="101"/>
    </row>
    <row r="878" spans="7:7">
      <c r="G878" s="101"/>
    </row>
    <row r="879" spans="7:7">
      <c r="G879" s="101"/>
    </row>
    <row r="880" spans="7:7">
      <c r="G880" s="101"/>
    </row>
    <row r="881" spans="7:7">
      <c r="G881" s="101"/>
    </row>
    <row r="882" spans="7:7">
      <c r="G882" s="101"/>
    </row>
    <row r="883" spans="7:7">
      <c r="G883" s="101"/>
    </row>
    <row r="884" spans="7:7">
      <c r="G884" s="101"/>
    </row>
    <row r="885" spans="7:7">
      <c r="G885" s="101"/>
    </row>
    <row r="886" spans="7:7">
      <c r="G886" s="101"/>
    </row>
    <row r="887" spans="7:7">
      <c r="G887" s="101"/>
    </row>
    <row r="888" spans="7:7">
      <c r="G888" s="101"/>
    </row>
    <row r="889" spans="7:7">
      <c r="G889" s="101"/>
    </row>
    <row r="890" spans="7:7">
      <c r="G890" s="101"/>
    </row>
    <row r="891" spans="7:7">
      <c r="G891" s="101"/>
    </row>
    <row r="892" spans="7:7">
      <c r="G892" s="101"/>
    </row>
    <row r="893" spans="7:7">
      <c r="G893" s="101"/>
    </row>
    <row r="894" spans="7:7">
      <c r="G894" s="101"/>
    </row>
    <row r="895" spans="7:7">
      <c r="G895" s="101"/>
    </row>
    <row r="896" spans="7:7">
      <c r="G896" s="101"/>
    </row>
    <row r="897" spans="7:7">
      <c r="G897" s="101"/>
    </row>
    <row r="898" spans="7:7">
      <c r="G898" s="101"/>
    </row>
    <row r="899" spans="7:7">
      <c r="G899" s="101"/>
    </row>
    <row r="900" spans="7:7">
      <c r="G900" s="101"/>
    </row>
    <row r="901" spans="7:7">
      <c r="G901" s="101"/>
    </row>
    <row r="902" spans="7:7">
      <c r="G902" s="101"/>
    </row>
    <row r="903" spans="7:7">
      <c r="G903" s="101"/>
    </row>
    <row r="904" spans="7:7">
      <c r="G904" s="101"/>
    </row>
    <row r="905" spans="7:7">
      <c r="G905" s="101"/>
    </row>
    <row r="906" spans="7:7">
      <c r="G906" s="101"/>
    </row>
    <row r="907" spans="7:7">
      <c r="G907" s="101"/>
    </row>
    <row r="908" spans="7:7">
      <c r="G908" s="101"/>
    </row>
    <row r="909" spans="7:7">
      <c r="G909" s="101"/>
    </row>
    <row r="910" spans="7:7">
      <c r="G910" s="101"/>
    </row>
    <row r="911" spans="7:7">
      <c r="G911" s="101"/>
    </row>
    <row r="912" spans="7:7">
      <c r="G912" s="101"/>
    </row>
    <row r="913" spans="7:7">
      <c r="G913" s="101"/>
    </row>
    <row r="914" spans="7:7">
      <c r="G914" s="101"/>
    </row>
    <row r="915" spans="7:7">
      <c r="G915" s="101"/>
    </row>
    <row r="916" spans="7:7">
      <c r="G916" s="101"/>
    </row>
    <row r="917" spans="7:7">
      <c r="G917" s="101"/>
    </row>
    <row r="918" spans="7:7">
      <c r="G918" s="101"/>
    </row>
    <row r="919" spans="7:7">
      <c r="G919" s="101"/>
    </row>
    <row r="920" spans="7:7">
      <c r="G920" s="101"/>
    </row>
    <row r="921" spans="7:7">
      <c r="G921" s="101"/>
    </row>
    <row r="922" spans="7:7">
      <c r="G922" s="101"/>
    </row>
    <row r="923" spans="7:7">
      <c r="G923" s="101"/>
    </row>
    <row r="924" spans="7:7">
      <c r="G924" s="101"/>
    </row>
    <row r="925" spans="7:7">
      <c r="G925" s="101"/>
    </row>
    <row r="926" spans="7:7">
      <c r="G926" s="101"/>
    </row>
    <row r="927" spans="7:7">
      <c r="G927" s="101"/>
    </row>
    <row r="928" spans="7:7">
      <c r="G928" s="101"/>
    </row>
    <row r="929" spans="7:7">
      <c r="G929" s="101"/>
    </row>
    <row r="930" spans="7:7">
      <c r="G930" s="101"/>
    </row>
    <row r="931" spans="7:7">
      <c r="G931" s="101"/>
    </row>
    <row r="932" spans="7:7">
      <c r="G932" s="101"/>
    </row>
    <row r="933" spans="7:7">
      <c r="G933" s="101"/>
    </row>
    <row r="934" spans="7:7">
      <c r="G934" s="101"/>
    </row>
    <row r="935" spans="7:7">
      <c r="G935" s="101"/>
    </row>
    <row r="936" spans="7:7">
      <c r="G936" s="101"/>
    </row>
    <row r="937" spans="7:7">
      <c r="G937" s="101"/>
    </row>
    <row r="938" spans="7:7">
      <c r="G938" s="101"/>
    </row>
    <row r="939" spans="7:7">
      <c r="G939" s="101"/>
    </row>
    <row r="940" spans="7:7">
      <c r="G940" s="101"/>
    </row>
    <row r="941" spans="7:7">
      <c r="G941" s="101"/>
    </row>
    <row r="942" spans="7:7">
      <c r="G942" s="101"/>
    </row>
    <row r="943" spans="7:7">
      <c r="G943" s="101"/>
    </row>
    <row r="944" spans="7:7">
      <c r="G944" s="101"/>
    </row>
    <row r="945" spans="7:7">
      <c r="G945" s="101"/>
    </row>
    <row r="946" spans="7:7">
      <c r="G946" s="101"/>
    </row>
    <row r="947" spans="7:7">
      <c r="G947" s="101"/>
    </row>
    <row r="948" spans="7:7">
      <c r="G948" s="101"/>
    </row>
    <row r="949" spans="7:7">
      <c r="G949" s="101"/>
    </row>
    <row r="950" spans="7:7">
      <c r="G950" s="101"/>
    </row>
    <row r="951" spans="7:7">
      <c r="G951" s="101"/>
    </row>
    <row r="952" spans="7:7">
      <c r="G952" s="101"/>
    </row>
    <row r="953" spans="7:7">
      <c r="G953" s="101"/>
    </row>
    <row r="954" spans="7:7">
      <c r="G954" s="101"/>
    </row>
    <row r="955" spans="7:7">
      <c r="G955" s="101"/>
    </row>
    <row r="956" spans="7:7">
      <c r="G956" s="101"/>
    </row>
    <row r="957" spans="7:7">
      <c r="G957" s="101"/>
    </row>
    <row r="958" spans="7:7">
      <c r="G958" s="101"/>
    </row>
    <row r="959" spans="7:7">
      <c r="G959" s="101"/>
    </row>
    <row r="960" spans="7:7">
      <c r="G960" s="101"/>
    </row>
    <row r="961" spans="7:7">
      <c r="G961" s="101"/>
    </row>
    <row r="962" spans="7:7">
      <c r="G962" s="101"/>
    </row>
    <row r="963" spans="7:7">
      <c r="G963" s="101"/>
    </row>
    <row r="964" spans="7:7">
      <c r="G964" s="101"/>
    </row>
    <row r="965" spans="7:7">
      <c r="G965" s="101"/>
    </row>
    <row r="966" spans="7:7">
      <c r="G966" s="101"/>
    </row>
    <row r="967" spans="7:7">
      <c r="G967" s="101"/>
    </row>
    <row r="968" spans="7:7">
      <c r="G968" s="101"/>
    </row>
    <row r="969" spans="7:7">
      <c r="G969" s="101"/>
    </row>
    <row r="970" spans="7:7">
      <c r="G970" s="101"/>
    </row>
    <row r="971" spans="7:7">
      <c r="G971" s="101"/>
    </row>
    <row r="972" spans="7:7">
      <c r="G972" s="101"/>
    </row>
    <row r="973" spans="7:7">
      <c r="G973" s="101"/>
    </row>
    <row r="974" spans="7:7">
      <c r="G974" s="101"/>
    </row>
    <row r="975" spans="7:7">
      <c r="G975" s="101"/>
    </row>
    <row r="976" spans="7:7">
      <c r="G976" s="101"/>
    </row>
    <row r="977" spans="7:7">
      <c r="G977" s="101"/>
    </row>
    <row r="978" spans="7:7">
      <c r="G978" s="101"/>
    </row>
    <row r="979" spans="7:7">
      <c r="G979" s="101"/>
    </row>
    <row r="980" spans="7:7">
      <c r="G980" s="101"/>
    </row>
    <row r="981" spans="7:7">
      <c r="G981" s="101"/>
    </row>
    <row r="982" spans="7:7">
      <c r="G982" s="101"/>
    </row>
    <row r="983" spans="7:7">
      <c r="G983" s="101"/>
    </row>
    <row r="984" spans="7:7">
      <c r="G984" s="101"/>
    </row>
    <row r="985" spans="7:7">
      <c r="G985" s="101"/>
    </row>
    <row r="986" spans="7:7">
      <c r="G986" s="101"/>
    </row>
    <row r="987" spans="7:7">
      <c r="G987" s="101"/>
    </row>
    <row r="988" spans="7:7">
      <c r="G988" s="101"/>
    </row>
    <row r="989" spans="7:7">
      <c r="G989" s="101"/>
    </row>
    <row r="990" spans="7:7">
      <c r="G990" s="101"/>
    </row>
    <row r="991" spans="7:7">
      <c r="G991" s="101"/>
    </row>
    <row r="992" spans="7:7">
      <c r="G992" s="101"/>
    </row>
    <row r="993" spans="7:7">
      <c r="G993" s="101"/>
    </row>
    <row r="994" spans="7:7">
      <c r="G994" s="101"/>
    </row>
    <row r="995" spans="7:7">
      <c r="G995" s="101"/>
    </row>
    <row r="996" spans="7:7">
      <c r="G996" s="101"/>
    </row>
    <row r="997" spans="7:7">
      <c r="G997" s="101"/>
    </row>
    <row r="998" spans="7:7">
      <c r="G998" s="101"/>
    </row>
    <row r="999" spans="7:7">
      <c r="G999" s="101"/>
    </row>
    <row r="1000" spans="7:7">
      <c r="G1000" s="101"/>
    </row>
    <row r="1001" spans="7:7">
      <c r="G1001" s="101"/>
    </row>
    <row r="1002" spans="7:7">
      <c r="G1002" s="101"/>
    </row>
    <row r="1003" spans="7:7">
      <c r="G1003" s="101"/>
    </row>
    <row r="1004" spans="7:7">
      <c r="G1004" s="101"/>
    </row>
    <row r="1005" spans="7:7">
      <c r="G1005" s="101"/>
    </row>
    <row r="1006" spans="7:7">
      <c r="G1006" s="101"/>
    </row>
    <row r="1007" spans="7:7">
      <c r="G1007" s="101"/>
    </row>
    <row r="1008" spans="7:7">
      <c r="G1008" s="101"/>
    </row>
    <row r="1009" spans="7:7">
      <c r="G1009" s="101"/>
    </row>
    <row r="1010" spans="7:7">
      <c r="G1010" s="101"/>
    </row>
    <row r="1011" spans="7:7">
      <c r="G1011" s="101"/>
    </row>
    <row r="1012" spans="7:7">
      <c r="G1012" s="101"/>
    </row>
    <row r="1013" spans="7:7">
      <c r="G1013" s="101"/>
    </row>
    <row r="1014" spans="7:7">
      <c r="G1014" s="101"/>
    </row>
    <row r="1015" spans="7:7">
      <c r="G1015" s="101"/>
    </row>
    <row r="1016" spans="7:7">
      <c r="G1016" s="101"/>
    </row>
    <row r="1017" spans="7:7">
      <c r="G1017" s="101"/>
    </row>
    <row r="1018" spans="7:7">
      <c r="G1018" s="101"/>
    </row>
    <row r="1019" spans="7:7">
      <c r="G1019" s="101"/>
    </row>
    <row r="1020" spans="7:7">
      <c r="G1020" s="101"/>
    </row>
    <row r="1021" spans="7:7">
      <c r="G1021" s="101"/>
    </row>
    <row r="1022" spans="7:7">
      <c r="G1022" s="101"/>
    </row>
    <row r="1023" spans="7:7">
      <c r="G1023" s="101"/>
    </row>
    <row r="1024" spans="7:7">
      <c r="G1024" s="101"/>
    </row>
    <row r="1025" spans="7:7">
      <c r="G1025" s="101"/>
    </row>
    <row r="1026" spans="7:7">
      <c r="G1026" s="101"/>
    </row>
    <row r="1027" spans="7:7">
      <c r="G1027" s="101"/>
    </row>
    <row r="1028" spans="7:7">
      <c r="G1028" s="101"/>
    </row>
    <row r="1029" spans="7:7">
      <c r="G1029" s="101"/>
    </row>
    <row r="1030" spans="7:7">
      <c r="G1030" s="101"/>
    </row>
    <row r="1031" spans="7:7">
      <c r="G1031" s="101"/>
    </row>
    <row r="1032" spans="7:7">
      <c r="G1032" s="101"/>
    </row>
    <row r="1033" spans="7:7">
      <c r="G1033" s="101"/>
    </row>
    <row r="1034" spans="7:7">
      <c r="G1034" s="101"/>
    </row>
    <row r="1035" spans="7:7">
      <c r="G1035" s="101"/>
    </row>
    <row r="1036" spans="7:7">
      <c r="G1036" s="101"/>
    </row>
    <row r="1037" spans="7:7">
      <c r="G1037" s="101"/>
    </row>
    <row r="1038" spans="7:7">
      <c r="G1038" s="101"/>
    </row>
    <row r="1039" spans="7:7">
      <c r="G1039" s="101"/>
    </row>
    <row r="1040" spans="7:7">
      <c r="G1040" s="101"/>
    </row>
    <row r="1041" spans="7:7">
      <c r="G1041" s="101"/>
    </row>
    <row r="1042" spans="7:7">
      <c r="G1042" s="101"/>
    </row>
    <row r="1043" spans="7:7">
      <c r="G1043" s="101"/>
    </row>
    <row r="1044" spans="7:7">
      <c r="G1044" s="101"/>
    </row>
    <row r="1045" spans="7:7">
      <c r="G1045" s="101"/>
    </row>
    <row r="1046" spans="7:7">
      <c r="G1046" s="101"/>
    </row>
    <row r="1047" spans="7:7">
      <c r="G1047" s="101"/>
    </row>
    <row r="1048" spans="7:7">
      <c r="G1048" s="101"/>
    </row>
    <row r="1049" spans="7:7">
      <c r="G1049" s="101"/>
    </row>
    <row r="1050" spans="7:7">
      <c r="G1050" s="101"/>
    </row>
    <row r="1051" spans="7:7">
      <c r="G1051" s="101"/>
    </row>
    <row r="1052" spans="7:7">
      <c r="G1052" s="101"/>
    </row>
    <row r="1053" spans="7:7">
      <c r="G1053" s="101"/>
    </row>
    <row r="1054" spans="7:7">
      <c r="G1054" s="101"/>
    </row>
    <row r="1055" spans="7:7">
      <c r="G1055" s="101"/>
    </row>
    <row r="1056" spans="7:7">
      <c r="G1056" s="101"/>
    </row>
    <row r="1057" spans="7:7">
      <c r="G1057" s="101"/>
    </row>
    <row r="1058" spans="7:7">
      <c r="G1058" s="101"/>
    </row>
    <row r="1059" spans="7:7">
      <c r="G1059" s="101"/>
    </row>
    <row r="1060" spans="7:7">
      <c r="G1060" s="101"/>
    </row>
    <row r="1061" spans="7:7">
      <c r="G1061" s="101"/>
    </row>
    <row r="1062" spans="7:7">
      <c r="G1062" s="101"/>
    </row>
    <row r="1063" spans="7:7">
      <c r="G1063" s="101"/>
    </row>
    <row r="1064" spans="7:7">
      <c r="G1064" s="101"/>
    </row>
    <row r="1065" spans="7:7">
      <c r="G1065" s="101"/>
    </row>
    <row r="1066" spans="7:7">
      <c r="G1066" s="101"/>
    </row>
    <row r="1067" spans="7:7">
      <c r="G1067" s="101"/>
    </row>
    <row r="1068" spans="7:7">
      <c r="G1068" s="101"/>
    </row>
    <row r="1069" spans="7:7">
      <c r="G1069" s="101"/>
    </row>
    <row r="1070" spans="7:7">
      <c r="G1070" s="101"/>
    </row>
    <row r="1071" spans="7:7">
      <c r="G1071" s="101"/>
    </row>
    <row r="1072" spans="7:7">
      <c r="G1072" s="101"/>
    </row>
    <row r="1073" spans="7:7">
      <c r="G1073" s="101"/>
    </row>
    <row r="1074" spans="7:7">
      <c r="G1074" s="101"/>
    </row>
    <row r="1075" spans="7:7">
      <c r="G1075" s="101"/>
    </row>
    <row r="1076" spans="7:7">
      <c r="G1076" s="101"/>
    </row>
    <row r="1077" spans="7:7">
      <c r="G1077" s="101"/>
    </row>
    <row r="1078" spans="7:7">
      <c r="G1078" s="101"/>
    </row>
    <row r="1079" spans="7:7">
      <c r="G1079" s="101"/>
    </row>
    <row r="1080" spans="7:7">
      <c r="G1080" s="101"/>
    </row>
    <row r="1081" spans="7:7">
      <c r="G1081" s="101"/>
    </row>
    <row r="1082" spans="7:7">
      <c r="G1082" s="101"/>
    </row>
    <row r="1083" spans="7:7">
      <c r="G1083" s="101"/>
    </row>
    <row r="1084" spans="7:7">
      <c r="G1084" s="101"/>
    </row>
    <row r="1085" spans="7:7">
      <c r="G1085" s="101"/>
    </row>
    <row r="1086" spans="7:7">
      <c r="G1086" s="101"/>
    </row>
    <row r="1087" spans="7:7">
      <c r="G1087" s="101"/>
    </row>
    <row r="1088" spans="7:7">
      <c r="G1088" s="101"/>
    </row>
    <row r="1089" spans="7:7">
      <c r="G1089" s="101"/>
    </row>
    <row r="1090" spans="7:7">
      <c r="G1090" s="101"/>
    </row>
    <row r="1091" spans="7:7">
      <c r="G1091" s="101"/>
    </row>
    <row r="1092" spans="7:7">
      <c r="G1092" s="101"/>
    </row>
    <row r="1093" spans="7:7">
      <c r="G1093" s="101"/>
    </row>
    <row r="1094" spans="7:7">
      <c r="G1094" s="101"/>
    </row>
    <row r="1095" spans="7:7">
      <c r="G1095" s="101"/>
    </row>
    <row r="1096" spans="7:7">
      <c r="G1096" s="101"/>
    </row>
    <row r="1097" spans="7:7">
      <c r="G1097" s="101"/>
    </row>
    <row r="1098" spans="7:7">
      <c r="G1098" s="101"/>
    </row>
    <row r="1099" spans="7:7">
      <c r="G1099" s="101"/>
    </row>
    <row r="1100" spans="7:7">
      <c r="G1100" s="101"/>
    </row>
    <row r="1101" spans="7:7">
      <c r="G1101" s="101"/>
    </row>
    <row r="1102" spans="7:7">
      <c r="G1102" s="101"/>
    </row>
    <row r="1103" spans="7:7">
      <c r="G1103" s="101"/>
    </row>
    <row r="1104" spans="7:7">
      <c r="G1104" s="101"/>
    </row>
    <row r="1105" spans="7:7">
      <c r="G1105" s="101"/>
    </row>
    <row r="1106" spans="7:7">
      <c r="G1106" s="101"/>
    </row>
    <row r="1107" spans="7:7">
      <c r="G1107" s="101"/>
    </row>
    <row r="1108" spans="7:7">
      <c r="G1108" s="101"/>
    </row>
    <row r="1109" spans="7:7">
      <c r="G1109" s="101"/>
    </row>
    <row r="1110" spans="7:7">
      <c r="G1110" s="101"/>
    </row>
    <row r="1111" spans="7:7">
      <c r="G1111" s="101"/>
    </row>
    <row r="1112" spans="7:7">
      <c r="G1112" s="101"/>
    </row>
    <row r="1113" spans="7:7">
      <c r="G1113" s="101"/>
    </row>
    <row r="1114" spans="7:7">
      <c r="G1114" s="101"/>
    </row>
    <row r="1115" spans="7:7">
      <c r="G1115" s="101"/>
    </row>
    <row r="1116" spans="7:7">
      <c r="G1116" s="101"/>
    </row>
    <row r="1117" spans="7:7">
      <c r="G1117" s="101"/>
    </row>
    <row r="1118" spans="7:7">
      <c r="G1118" s="101"/>
    </row>
    <row r="1119" spans="7:7">
      <c r="G1119" s="101"/>
    </row>
    <row r="1120" spans="7:7">
      <c r="G1120" s="101"/>
    </row>
    <row r="1121" spans="7:7">
      <c r="G1121" s="101"/>
    </row>
    <row r="1122" spans="7:7">
      <c r="G1122" s="101"/>
    </row>
    <row r="1123" spans="7:7">
      <c r="G1123" s="101"/>
    </row>
    <row r="1124" spans="7:7">
      <c r="G1124" s="101"/>
    </row>
    <row r="1125" spans="7:7">
      <c r="G1125" s="101"/>
    </row>
    <row r="1126" spans="7:7">
      <c r="G1126" s="101"/>
    </row>
    <row r="1127" spans="7:7">
      <c r="G1127" s="101"/>
    </row>
    <row r="1128" spans="7:7">
      <c r="G1128" s="101"/>
    </row>
    <row r="1129" spans="7:7">
      <c r="G1129" s="101"/>
    </row>
    <row r="1130" spans="7:7">
      <c r="G1130" s="101"/>
    </row>
    <row r="1131" spans="7:7">
      <c r="G1131" s="101"/>
    </row>
    <row r="1132" spans="7:7">
      <c r="G1132" s="101"/>
    </row>
    <row r="1133" spans="7:7">
      <c r="G1133" s="101"/>
    </row>
    <row r="1134" spans="7:7">
      <c r="G1134" s="101"/>
    </row>
    <row r="1135" spans="7:7">
      <c r="G1135" s="101"/>
    </row>
    <row r="1136" spans="7:7">
      <c r="G1136" s="101"/>
    </row>
    <row r="1137" spans="7:7">
      <c r="G1137" s="101"/>
    </row>
    <row r="1138" spans="7:7">
      <c r="G1138" s="101"/>
    </row>
    <row r="1139" spans="7:7">
      <c r="G1139" s="101"/>
    </row>
    <row r="1140" spans="7:7">
      <c r="G1140" s="101"/>
    </row>
    <row r="1141" spans="7:7">
      <c r="G1141" s="101"/>
    </row>
    <row r="1142" spans="7:7">
      <c r="G1142" s="101"/>
    </row>
    <row r="1143" spans="7:7">
      <c r="G1143" s="101"/>
    </row>
    <row r="1144" spans="7:7">
      <c r="G1144" s="101"/>
    </row>
    <row r="1145" spans="7:7">
      <c r="G1145" s="101"/>
    </row>
    <row r="1146" spans="7:7">
      <c r="G1146" s="101"/>
    </row>
    <row r="1147" spans="7:7">
      <c r="G1147" s="101"/>
    </row>
    <row r="1148" spans="7:7">
      <c r="G1148" s="101"/>
    </row>
    <row r="1149" spans="7:7">
      <c r="G1149" s="101"/>
    </row>
    <row r="1150" spans="7:7">
      <c r="G1150" s="101"/>
    </row>
    <row r="1151" spans="7:7">
      <c r="G1151" s="101"/>
    </row>
    <row r="1152" spans="7:7">
      <c r="G1152" s="101"/>
    </row>
    <row r="1153" spans="7:7">
      <c r="G1153" s="101"/>
    </row>
    <row r="1154" spans="7:7">
      <c r="G1154" s="101"/>
    </row>
    <row r="1155" spans="7:7">
      <c r="G1155" s="101"/>
    </row>
    <row r="1156" spans="7:7">
      <c r="G1156" s="101"/>
    </row>
    <row r="1157" spans="7:7">
      <c r="G1157" s="101"/>
    </row>
    <row r="1158" spans="7:7">
      <c r="G1158" s="101"/>
    </row>
    <row r="1159" spans="7:7">
      <c r="G1159" s="101"/>
    </row>
    <row r="1160" spans="7:7">
      <c r="G1160" s="101"/>
    </row>
    <row r="1161" spans="7:7">
      <c r="G1161" s="101"/>
    </row>
    <row r="1162" spans="7:7">
      <c r="G1162" s="101"/>
    </row>
    <row r="1163" spans="7:7">
      <c r="G1163" s="101"/>
    </row>
    <row r="1164" spans="7:7">
      <c r="G1164" s="101"/>
    </row>
    <row r="1165" spans="7:7">
      <c r="G1165" s="101"/>
    </row>
    <row r="1166" spans="7:7">
      <c r="G1166" s="101"/>
    </row>
    <row r="1167" spans="7:7">
      <c r="G1167" s="101"/>
    </row>
    <row r="1168" spans="7:7">
      <c r="G1168" s="101"/>
    </row>
    <row r="1169" spans="7:7">
      <c r="G1169" s="101"/>
    </row>
    <row r="1170" spans="7:7">
      <c r="G1170" s="101"/>
    </row>
    <row r="1171" spans="7:7">
      <c r="G1171" s="101"/>
    </row>
    <row r="1172" spans="7:7">
      <c r="G1172" s="101"/>
    </row>
    <row r="1173" spans="7:7">
      <c r="G1173" s="101"/>
    </row>
    <row r="1174" spans="7:7">
      <c r="G1174" s="101"/>
    </row>
    <row r="1175" spans="7:7">
      <c r="G1175" s="101"/>
    </row>
    <row r="1176" spans="7:7">
      <c r="G1176" s="101"/>
    </row>
    <row r="1177" spans="7:7">
      <c r="G1177" s="101"/>
    </row>
    <row r="1178" spans="7:7">
      <c r="G1178" s="101"/>
    </row>
    <row r="1179" spans="7:7">
      <c r="G1179" s="101"/>
    </row>
    <row r="1180" spans="7:7">
      <c r="G1180" s="101"/>
    </row>
    <row r="1181" spans="7:7">
      <c r="G1181" s="101"/>
    </row>
    <row r="1182" spans="7:7">
      <c r="G1182" s="101"/>
    </row>
    <row r="1183" spans="7:7">
      <c r="G1183" s="101"/>
    </row>
    <row r="1184" spans="7:7">
      <c r="G1184" s="101"/>
    </row>
    <row r="1185" spans="7:7">
      <c r="G1185" s="101"/>
    </row>
    <row r="1186" spans="7:7">
      <c r="G1186" s="101"/>
    </row>
    <row r="1187" spans="7:7">
      <c r="G1187" s="101"/>
    </row>
    <row r="1188" spans="7:7">
      <c r="G1188" s="101"/>
    </row>
    <row r="1189" spans="7:7">
      <c r="G1189" s="101"/>
    </row>
    <row r="1190" spans="7:7">
      <c r="G1190" s="101"/>
    </row>
    <row r="1191" spans="7:7">
      <c r="G1191" s="101"/>
    </row>
    <row r="1192" spans="7:7">
      <c r="G1192" s="101"/>
    </row>
    <row r="1193" spans="7:7">
      <c r="G1193" s="101"/>
    </row>
    <row r="1194" spans="7:7">
      <c r="G1194" s="101"/>
    </row>
    <row r="1195" spans="7:7">
      <c r="G1195" s="101"/>
    </row>
    <row r="1196" spans="7:7">
      <c r="G1196" s="101"/>
    </row>
    <row r="1197" spans="7:7">
      <c r="G1197" s="101"/>
    </row>
    <row r="1198" spans="7:7">
      <c r="G1198" s="101"/>
    </row>
    <row r="1199" spans="7:7">
      <c r="G1199" s="101"/>
    </row>
    <row r="1200" spans="7:7">
      <c r="G1200" s="101"/>
    </row>
    <row r="1201" spans="7:7">
      <c r="G1201" s="101"/>
    </row>
    <row r="1202" spans="7:7">
      <c r="G1202" s="101"/>
    </row>
    <row r="1203" spans="7:7">
      <c r="G1203" s="101"/>
    </row>
    <row r="1204" spans="7:7">
      <c r="G1204" s="101"/>
    </row>
    <row r="1205" spans="7:7">
      <c r="G1205" s="101"/>
    </row>
    <row r="1206" spans="7:7">
      <c r="G1206" s="101"/>
    </row>
    <row r="1207" spans="7:7">
      <c r="G1207" s="101"/>
    </row>
    <row r="1208" spans="7:7">
      <c r="G1208" s="101"/>
    </row>
    <row r="1209" spans="7:7">
      <c r="G1209" s="101"/>
    </row>
    <row r="1210" spans="7:7">
      <c r="G1210" s="101"/>
    </row>
    <row r="1211" spans="7:7">
      <c r="G1211" s="101"/>
    </row>
    <row r="1212" spans="7:7">
      <c r="G1212" s="101"/>
    </row>
    <row r="1213" spans="7:7">
      <c r="G1213" s="101"/>
    </row>
    <row r="1214" spans="7:7">
      <c r="G1214" s="101"/>
    </row>
    <row r="1215" spans="7:7">
      <c r="G1215" s="101"/>
    </row>
    <row r="1216" spans="7:7">
      <c r="G1216" s="101"/>
    </row>
    <row r="1217" spans="7:7">
      <c r="G1217" s="101"/>
    </row>
    <row r="1218" spans="7:7">
      <c r="G1218" s="101"/>
    </row>
    <row r="1219" spans="7:7">
      <c r="G1219" s="101"/>
    </row>
    <row r="1220" spans="7:7">
      <c r="G1220" s="101"/>
    </row>
    <row r="1221" spans="7:7">
      <c r="G1221" s="101"/>
    </row>
    <row r="1222" spans="7:7">
      <c r="G1222" s="101"/>
    </row>
    <row r="1223" spans="7:7">
      <c r="G1223" s="101"/>
    </row>
    <row r="1224" spans="7:7">
      <c r="G1224" s="101"/>
    </row>
    <row r="1225" spans="7:7">
      <c r="G1225" s="101"/>
    </row>
    <row r="1226" spans="7:7">
      <c r="G1226" s="101"/>
    </row>
    <row r="1227" spans="7:7">
      <c r="G1227" s="101"/>
    </row>
    <row r="1228" spans="7:7">
      <c r="G1228" s="101"/>
    </row>
    <row r="1229" spans="7:7">
      <c r="G1229" s="101"/>
    </row>
    <row r="1230" spans="7:7">
      <c r="G1230" s="101"/>
    </row>
    <row r="1231" spans="7:7">
      <c r="G1231" s="101"/>
    </row>
    <row r="1232" spans="7:7">
      <c r="G1232" s="101"/>
    </row>
    <row r="1233" spans="7:7">
      <c r="G1233" s="101"/>
    </row>
    <row r="1234" spans="7:7">
      <c r="G1234" s="101"/>
    </row>
    <row r="1235" spans="7:7">
      <c r="G1235" s="101"/>
    </row>
    <row r="1236" spans="7:7">
      <c r="G1236" s="101"/>
    </row>
    <row r="1237" spans="7:7">
      <c r="G1237" s="101"/>
    </row>
    <row r="1238" spans="7:7">
      <c r="G1238" s="101"/>
    </row>
    <row r="1239" spans="7:7">
      <c r="G1239" s="101"/>
    </row>
    <row r="1240" spans="7:7">
      <c r="G1240" s="101"/>
    </row>
    <row r="1241" spans="7:7">
      <c r="G1241" s="101"/>
    </row>
    <row r="1242" spans="7:7">
      <c r="G1242" s="101"/>
    </row>
    <row r="1243" spans="7:7">
      <c r="G1243" s="101"/>
    </row>
    <row r="1244" spans="7:7">
      <c r="G1244" s="101"/>
    </row>
    <row r="1245" spans="7:7">
      <c r="G1245" s="101"/>
    </row>
    <row r="1246" spans="7:7">
      <c r="G1246" s="101"/>
    </row>
    <row r="1247" spans="7:7">
      <c r="G1247" s="101"/>
    </row>
    <row r="1248" spans="7:7">
      <c r="G1248" s="101"/>
    </row>
    <row r="1249" spans="7:7">
      <c r="G1249" s="101"/>
    </row>
    <row r="1250" spans="7:7">
      <c r="G1250" s="101"/>
    </row>
    <row r="1251" spans="7:7">
      <c r="G1251" s="101"/>
    </row>
    <row r="1252" spans="7:7">
      <c r="G1252" s="101"/>
    </row>
    <row r="1253" spans="7:7">
      <c r="G1253" s="101"/>
    </row>
    <row r="1254" spans="7:7">
      <c r="G1254" s="101"/>
    </row>
    <row r="1255" spans="7:7">
      <c r="G1255" s="101"/>
    </row>
    <row r="1256" spans="7:7">
      <c r="G1256" s="101"/>
    </row>
    <row r="1257" spans="7:7">
      <c r="G1257" s="101"/>
    </row>
    <row r="1258" spans="7:7">
      <c r="G1258" s="101"/>
    </row>
    <row r="1259" spans="7:7">
      <c r="G1259" s="101"/>
    </row>
    <row r="1260" spans="7:7">
      <c r="G1260" s="101"/>
    </row>
    <row r="1261" spans="7:7">
      <c r="G1261" s="101"/>
    </row>
    <row r="1262" spans="7:7">
      <c r="G1262" s="101"/>
    </row>
    <row r="1263" spans="7:7">
      <c r="G1263" s="101"/>
    </row>
    <row r="1264" spans="7:7">
      <c r="G1264" s="101"/>
    </row>
    <row r="1265" spans="7:7">
      <c r="G1265" s="101"/>
    </row>
    <row r="1266" spans="7:7">
      <c r="G1266" s="101"/>
    </row>
    <row r="1267" spans="7:7">
      <c r="G1267" s="101"/>
    </row>
    <row r="1268" spans="7:7">
      <c r="G1268" s="101"/>
    </row>
    <row r="1269" spans="7:7">
      <c r="G1269" s="101"/>
    </row>
    <row r="1270" spans="7:7">
      <c r="G1270" s="101"/>
    </row>
    <row r="1271" spans="7:7">
      <c r="G1271" s="101"/>
    </row>
    <row r="1272" spans="7:7">
      <c r="G1272" s="101"/>
    </row>
    <row r="1273" spans="7:7">
      <c r="G1273" s="101"/>
    </row>
    <row r="1274" spans="7:7">
      <c r="G1274" s="101"/>
    </row>
    <row r="1275" spans="7:7">
      <c r="G1275" s="101"/>
    </row>
    <row r="1276" spans="7:7">
      <c r="G1276" s="101"/>
    </row>
    <row r="1277" spans="7:7">
      <c r="G1277" s="101"/>
    </row>
    <row r="1278" spans="7:7">
      <c r="G1278" s="101"/>
    </row>
    <row r="1279" spans="7:7">
      <c r="G1279" s="101"/>
    </row>
    <row r="1280" spans="7:7">
      <c r="G1280" s="101"/>
    </row>
    <row r="1281" spans="7:7">
      <c r="G1281" s="101"/>
    </row>
    <row r="1282" spans="7:7">
      <c r="G1282" s="101"/>
    </row>
    <row r="1283" spans="7:7">
      <c r="G1283" s="101"/>
    </row>
    <row r="1284" spans="7:7">
      <c r="G1284" s="101"/>
    </row>
    <row r="1285" spans="7:7">
      <c r="G1285" s="101"/>
    </row>
    <row r="1286" spans="7:7">
      <c r="G1286" s="101"/>
    </row>
    <row r="1287" spans="7:7">
      <c r="G1287" s="101"/>
    </row>
    <row r="1288" spans="7:7">
      <c r="G1288" s="101"/>
    </row>
    <row r="1289" spans="7:7">
      <c r="G1289" s="101"/>
    </row>
    <row r="1290" spans="7:7">
      <c r="G1290" s="101"/>
    </row>
  </sheetData>
  <mergeCells count="1">
    <mergeCell ref="A297:D297"/>
  </mergeCells>
  <phoneticPr fontId="2" type="noConversion"/>
  <printOptions horizontalCentered="1"/>
  <pageMargins left="0.70866141732283472" right="0.31496062992125984" top="0.55118110236220474" bottom="0.55118110236220474" header="0.31496062992125984" footer="0.31496062992125984"/>
  <pageSetup paperSize="9" scale="86" fitToHeight="14" orientation="portrait" r:id="rId1"/>
  <headerFooter>
    <oddFooter>&amp;C&amp;P</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98"/>
  <sheetViews>
    <sheetView workbookViewId="0">
      <selection activeCell="D4" sqref="D4:E49"/>
    </sheetView>
  </sheetViews>
  <sheetFormatPr defaultColWidth="13.625" defaultRowHeight="14.25"/>
  <cols>
    <col min="1" max="1" width="6.25" style="87" customWidth="1"/>
    <col min="2" max="2" width="11.125" style="87" customWidth="1"/>
    <col min="3" max="3" width="11.5" style="184" bestFit="1" customWidth="1"/>
    <col min="4" max="4" width="18" style="87" customWidth="1"/>
    <col min="5" max="5" width="17.125" style="87" customWidth="1"/>
    <col min="6" max="6" width="15.625" style="87" customWidth="1"/>
    <col min="7" max="7" width="12.625" style="87" customWidth="1"/>
    <col min="8" max="8" width="8" style="87" bestFit="1" customWidth="1"/>
    <col min="9" max="9" width="12.25" style="87" customWidth="1"/>
    <col min="10" max="10" width="19.375" style="87" customWidth="1"/>
    <col min="11" max="12" width="4.625" style="87" customWidth="1"/>
    <col min="13" max="13" width="14.375" style="87" customWidth="1"/>
    <col min="14" max="25" width="8.5" style="87" customWidth="1"/>
    <col min="26" max="16384" width="13.625" style="87"/>
  </cols>
  <sheetData>
    <row r="1" spans="1:13" s="470" customFormat="1" ht="19.5">
      <c r="A1" s="469" t="s">
        <v>8916</v>
      </c>
      <c r="C1" s="500"/>
      <c r="G1" s="498"/>
      <c r="M1" s="471"/>
    </row>
    <row r="2" spans="1:13">
      <c r="A2" s="618" t="s">
        <v>0</v>
      </c>
      <c r="B2" s="618" t="s">
        <v>4380</v>
      </c>
      <c r="C2" s="618" t="s">
        <v>8746</v>
      </c>
      <c r="D2" s="618" t="s">
        <v>4379</v>
      </c>
      <c r="E2" s="622" t="s">
        <v>4378</v>
      </c>
      <c r="F2" s="618" t="s">
        <v>4377</v>
      </c>
      <c r="G2" s="623" t="s">
        <v>8748</v>
      </c>
      <c r="H2" s="618" t="s">
        <v>4376</v>
      </c>
      <c r="I2" s="618" t="s">
        <v>4375</v>
      </c>
      <c r="J2" s="618" t="s">
        <v>4374</v>
      </c>
      <c r="K2" s="619"/>
      <c r="L2" s="619"/>
      <c r="M2" s="618" t="s">
        <v>8711</v>
      </c>
    </row>
    <row r="3" spans="1:13">
      <c r="A3" s="619"/>
      <c r="B3" s="619"/>
      <c r="C3" s="620"/>
      <c r="D3" s="619"/>
      <c r="E3" s="619"/>
      <c r="F3" s="619"/>
      <c r="G3" s="619"/>
      <c r="H3" s="619"/>
      <c r="I3" s="619"/>
      <c r="J3" s="435" t="s">
        <v>4372</v>
      </c>
      <c r="K3" s="618" t="s">
        <v>4371</v>
      </c>
      <c r="L3" s="619"/>
      <c r="M3" s="619"/>
    </row>
    <row r="4" spans="1:13" ht="57">
      <c r="A4" s="88">
        <v>1</v>
      </c>
      <c r="B4" s="444">
        <v>40442</v>
      </c>
      <c r="C4" s="445">
        <v>760000</v>
      </c>
      <c r="D4" s="446"/>
      <c r="E4" s="446"/>
      <c r="F4" s="92" t="s">
        <v>4556</v>
      </c>
      <c r="G4" s="447">
        <v>1000000</v>
      </c>
      <c r="H4" s="90">
        <v>0.03</v>
      </c>
      <c r="I4" s="88" t="s">
        <v>4557</v>
      </c>
      <c r="J4" s="440" t="s">
        <v>4558</v>
      </c>
      <c r="K4" s="88"/>
      <c r="L4" s="88"/>
      <c r="M4" s="448" t="s">
        <v>4559</v>
      </c>
    </row>
    <row r="5" spans="1:13" ht="42.75">
      <c r="A5" s="88">
        <v>2</v>
      </c>
      <c r="B5" s="444">
        <v>40480</v>
      </c>
      <c r="C5" s="445">
        <v>1020000</v>
      </c>
      <c r="D5" s="446"/>
      <c r="E5" s="446"/>
      <c r="F5" s="98" t="s">
        <v>4560</v>
      </c>
      <c r="G5" s="447">
        <v>1050000</v>
      </c>
      <c r="H5" s="90">
        <v>0.03</v>
      </c>
      <c r="I5" s="88" t="s">
        <v>4561</v>
      </c>
      <c r="J5" s="446" t="s">
        <v>4562</v>
      </c>
      <c r="K5" s="88"/>
      <c r="L5" s="88"/>
      <c r="M5" s="448" t="s">
        <v>4559</v>
      </c>
    </row>
    <row r="6" spans="1:13" ht="57">
      <c r="A6" s="88">
        <v>3</v>
      </c>
      <c r="B6" s="88" t="s">
        <v>4563</v>
      </c>
      <c r="C6" s="445">
        <v>1840000</v>
      </c>
      <c r="D6" s="446"/>
      <c r="E6" s="446"/>
      <c r="F6" s="98" t="s">
        <v>4564</v>
      </c>
      <c r="G6" s="447">
        <v>2000000</v>
      </c>
      <c r="H6" s="90">
        <v>0.04</v>
      </c>
      <c r="I6" s="88" t="s">
        <v>4565</v>
      </c>
      <c r="J6" s="446" t="s">
        <v>4566</v>
      </c>
      <c r="K6" s="88"/>
      <c r="L6" s="88"/>
      <c r="M6" s="448" t="s">
        <v>4567</v>
      </c>
    </row>
    <row r="7" spans="1:13" ht="57">
      <c r="A7" s="88">
        <v>4</v>
      </c>
      <c r="B7" s="88" t="s">
        <v>4568</v>
      </c>
      <c r="C7" s="445">
        <v>74000</v>
      </c>
      <c r="D7" s="446"/>
      <c r="E7" s="446"/>
      <c r="F7" s="98" t="s">
        <v>4569</v>
      </c>
      <c r="G7" s="447">
        <v>100000</v>
      </c>
      <c r="H7" s="90">
        <v>0.04</v>
      </c>
      <c r="I7" s="449" t="s">
        <v>4570</v>
      </c>
      <c r="J7" s="446" t="s">
        <v>4571</v>
      </c>
      <c r="K7" s="88"/>
      <c r="L7" s="88"/>
      <c r="M7" s="448" t="s">
        <v>4572</v>
      </c>
    </row>
    <row r="8" spans="1:13" ht="57">
      <c r="A8" s="88">
        <v>5</v>
      </c>
      <c r="B8" s="88" t="s">
        <v>4573</v>
      </c>
      <c r="C8" s="445">
        <v>1128000</v>
      </c>
      <c r="D8" s="446"/>
      <c r="E8" s="446"/>
      <c r="F8" s="98" t="s">
        <v>4574</v>
      </c>
      <c r="G8" s="447">
        <v>1200000</v>
      </c>
      <c r="H8" s="90">
        <v>0.05</v>
      </c>
      <c r="I8" s="88" t="s">
        <v>4575</v>
      </c>
      <c r="J8" s="446" t="s">
        <v>4576</v>
      </c>
      <c r="K8" s="88"/>
      <c r="L8" s="88"/>
      <c r="M8" s="448" t="s">
        <v>4572</v>
      </c>
    </row>
    <row r="9" spans="1:13" ht="57">
      <c r="A9" s="88">
        <v>6</v>
      </c>
      <c r="B9" s="88" t="s">
        <v>4577</v>
      </c>
      <c r="C9" s="445">
        <v>400000</v>
      </c>
      <c r="D9" s="446"/>
      <c r="E9" s="446"/>
      <c r="F9" s="98" t="s">
        <v>4578</v>
      </c>
      <c r="G9" s="447">
        <v>500000</v>
      </c>
      <c r="H9" s="90">
        <v>0.05</v>
      </c>
      <c r="I9" s="449" t="s">
        <v>4579</v>
      </c>
      <c r="J9" s="446" t="s">
        <v>4580</v>
      </c>
      <c r="K9" s="88"/>
      <c r="L9" s="88"/>
      <c r="M9" s="448" t="s">
        <v>4572</v>
      </c>
    </row>
    <row r="10" spans="1:13" ht="57">
      <c r="A10" s="88">
        <v>7</v>
      </c>
      <c r="B10" s="88" t="s">
        <v>4581</v>
      </c>
      <c r="C10" s="445">
        <v>410000</v>
      </c>
      <c r="D10" s="446"/>
      <c r="E10" s="446"/>
      <c r="F10" s="98" t="s">
        <v>4582</v>
      </c>
      <c r="G10" s="447">
        <v>500000</v>
      </c>
      <c r="H10" s="90">
        <v>0.05</v>
      </c>
      <c r="I10" s="449" t="s">
        <v>4583</v>
      </c>
      <c r="J10" s="446" t="s">
        <v>4584</v>
      </c>
      <c r="K10" s="88"/>
      <c r="L10" s="88"/>
      <c r="M10" s="448" t="s">
        <v>4572</v>
      </c>
    </row>
    <row r="11" spans="1:13" ht="57">
      <c r="A11" s="88">
        <v>8</v>
      </c>
      <c r="B11" s="88" t="s">
        <v>4585</v>
      </c>
      <c r="C11" s="445">
        <v>410000</v>
      </c>
      <c r="D11" s="446"/>
      <c r="E11" s="446"/>
      <c r="F11" s="98" t="s">
        <v>4586</v>
      </c>
      <c r="G11" s="447">
        <v>500000</v>
      </c>
      <c r="H11" s="90">
        <v>0.05</v>
      </c>
      <c r="I11" s="449" t="s">
        <v>4583</v>
      </c>
      <c r="J11" s="446" t="s">
        <v>4587</v>
      </c>
      <c r="K11" s="88"/>
      <c r="L11" s="88"/>
      <c r="M11" s="448" t="s">
        <v>4572</v>
      </c>
    </row>
    <row r="12" spans="1:13" ht="57">
      <c r="A12" s="88">
        <v>9</v>
      </c>
      <c r="B12" s="88" t="s">
        <v>4434</v>
      </c>
      <c r="C12" s="445">
        <v>410000</v>
      </c>
      <c r="D12" s="446"/>
      <c r="E12" s="446"/>
      <c r="F12" s="98" t="s">
        <v>4588</v>
      </c>
      <c r="G12" s="447">
        <v>500000</v>
      </c>
      <c r="H12" s="90">
        <v>0.04</v>
      </c>
      <c r="I12" s="449" t="s">
        <v>4589</v>
      </c>
      <c r="J12" s="446" t="s">
        <v>4590</v>
      </c>
      <c r="K12" s="88"/>
      <c r="L12" s="88"/>
      <c r="M12" s="448" t="s">
        <v>4572</v>
      </c>
    </row>
    <row r="13" spans="1:13" ht="57">
      <c r="A13" s="88">
        <v>10</v>
      </c>
      <c r="B13" s="88" t="s">
        <v>4591</v>
      </c>
      <c r="C13" s="445">
        <v>410000</v>
      </c>
      <c r="D13" s="446"/>
      <c r="E13" s="446"/>
      <c r="F13" s="98" t="s">
        <v>4592</v>
      </c>
      <c r="G13" s="447">
        <v>500000</v>
      </c>
      <c r="H13" s="90">
        <v>0.04</v>
      </c>
      <c r="I13" s="449" t="s">
        <v>4593</v>
      </c>
      <c r="J13" s="446" t="s">
        <v>4594</v>
      </c>
      <c r="K13" s="88"/>
      <c r="L13" s="88"/>
      <c r="M13" s="448" t="s">
        <v>4572</v>
      </c>
    </row>
    <row r="14" spans="1:13" ht="57">
      <c r="A14" s="88">
        <v>11</v>
      </c>
      <c r="B14" s="88" t="s">
        <v>4439</v>
      </c>
      <c r="C14" s="445">
        <v>2000000</v>
      </c>
      <c r="D14" s="446"/>
      <c r="E14" s="446"/>
      <c r="F14" s="98" t="s">
        <v>4595</v>
      </c>
      <c r="G14" s="447">
        <v>2000000</v>
      </c>
      <c r="H14" s="90">
        <v>0.04</v>
      </c>
      <c r="I14" s="88" t="s">
        <v>4565</v>
      </c>
      <c r="J14" s="446" t="s">
        <v>4596</v>
      </c>
      <c r="K14" s="88"/>
      <c r="L14" s="88"/>
      <c r="M14" s="448" t="s">
        <v>4572</v>
      </c>
    </row>
    <row r="15" spans="1:13" ht="57">
      <c r="A15" s="88">
        <v>12</v>
      </c>
      <c r="B15" s="88" t="s">
        <v>4597</v>
      </c>
      <c r="C15" s="445">
        <v>1760000</v>
      </c>
      <c r="D15" s="446"/>
      <c r="E15" s="446"/>
      <c r="F15" s="98" t="s">
        <v>4598</v>
      </c>
      <c r="G15" s="447">
        <v>2000000</v>
      </c>
      <c r="H15" s="90">
        <v>0.04</v>
      </c>
      <c r="I15" s="88" t="s">
        <v>4565</v>
      </c>
      <c r="J15" s="446" t="s">
        <v>4599</v>
      </c>
      <c r="K15" s="88"/>
      <c r="L15" s="88"/>
      <c r="M15" s="448" t="s">
        <v>4572</v>
      </c>
    </row>
    <row r="16" spans="1:13" ht="57">
      <c r="A16" s="88">
        <v>13</v>
      </c>
      <c r="B16" s="88" t="s">
        <v>4600</v>
      </c>
      <c r="C16" s="445">
        <v>846000</v>
      </c>
      <c r="D16" s="446"/>
      <c r="E16" s="446"/>
      <c r="F16" s="98" t="s">
        <v>4601</v>
      </c>
      <c r="G16" s="447"/>
      <c r="H16" s="90"/>
      <c r="I16" s="88"/>
      <c r="J16" s="446"/>
      <c r="K16" s="88"/>
      <c r="L16" s="88"/>
      <c r="M16" s="447"/>
    </row>
    <row r="17" spans="1:13" ht="57">
      <c r="A17" s="88">
        <v>14</v>
      </c>
      <c r="B17" s="88" t="s">
        <v>2663</v>
      </c>
      <c r="C17" s="445">
        <v>752000</v>
      </c>
      <c r="D17" s="446"/>
      <c r="E17" s="446"/>
      <c r="F17" s="98" t="s">
        <v>4602</v>
      </c>
      <c r="G17" s="447">
        <v>800000</v>
      </c>
      <c r="H17" s="90">
        <v>0.03</v>
      </c>
      <c r="I17" s="449" t="s">
        <v>4603</v>
      </c>
      <c r="J17" s="92" t="s">
        <v>4604</v>
      </c>
      <c r="K17" s="88"/>
      <c r="L17" s="88"/>
      <c r="M17" s="448" t="s">
        <v>4572</v>
      </c>
    </row>
    <row r="18" spans="1:13" ht="57">
      <c r="A18" s="88">
        <v>15</v>
      </c>
      <c r="B18" s="88" t="s">
        <v>4605</v>
      </c>
      <c r="C18" s="445">
        <v>940000</v>
      </c>
      <c r="D18" s="446"/>
      <c r="E18" s="446"/>
      <c r="F18" s="98" t="s">
        <v>4606</v>
      </c>
      <c r="G18" s="447">
        <v>1000000</v>
      </c>
      <c r="H18" s="90">
        <v>0.03</v>
      </c>
      <c r="I18" s="88" t="s">
        <v>4607</v>
      </c>
      <c r="J18" s="446" t="s">
        <v>4608</v>
      </c>
      <c r="K18" s="88"/>
      <c r="L18" s="88"/>
      <c r="M18" s="448" t="s">
        <v>4572</v>
      </c>
    </row>
    <row r="19" spans="1:13" ht="57">
      <c r="A19" s="88">
        <v>16</v>
      </c>
      <c r="B19" s="88" t="s">
        <v>4466</v>
      </c>
      <c r="C19" s="445">
        <v>820000</v>
      </c>
      <c r="D19" s="446"/>
      <c r="E19" s="446"/>
      <c r="F19" s="98" t="s">
        <v>4609</v>
      </c>
      <c r="G19" s="447">
        <v>1000000</v>
      </c>
      <c r="H19" s="90">
        <v>0.03</v>
      </c>
      <c r="I19" s="88" t="s">
        <v>4607</v>
      </c>
      <c r="J19" s="92" t="s">
        <v>4610</v>
      </c>
      <c r="K19" s="88"/>
      <c r="L19" s="88"/>
      <c r="M19" s="448" t="s">
        <v>4572</v>
      </c>
    </row>
    <row r="20" spans="1:13" ht="57">
      <c r="A20" s="88">
        <v>17</v>
      </c>
      <c r="B20" s="88" t="s">
        <v>3345</v>
      </c>
      <c r="C20" s="445">
        <v>410000</v>
      </c>
      <c r="D20" s="446"/>
      <c r="E20" s="446"/>
      <c r="F20" s="98" t="s">
        <v>4611</v>
      </c>
      <c r="G20" s="447">
        <v>500000</v>
      </c>
      <c r="H20" s="90">
        <v>0.03</v>
      </c>
      <c r="I20" s="449" t="s">
        <v>4612</v>
      </c>
      <c r="J20" s="446" t="s">
        <v>4613</v>
      </c>
      <c r="K20" s="88"/>
      <c r="L20" s="88"/>
      <c r="M20" s="448" t="s">
        <v>4572</v>
      </c>
    </row>
    <row r="21" spans="1:13" ht="57">
      <c r="A21" s="88">
        <v>18</v>
      </c>
      <c r="B21" s="88" t="s">
        <v>2673</v>
      </c>
      <c r="C21" s="445">
        <v>720000</v>
      </c>
      <c r="D21" s="446"/>
      <c r="E21" s="446"/>
      <c r="F21" s="98" t="s">
        <v>4614</v>
      </c>
      <c r="G21" s="447">
        <v>800000</v>
      </c>
      <c r="H21" s="90">
        <v>0.03</v>
      </c>
      <c r="I21" s="449" t="s">
        <v>4615</v>
      </c>
      <c r="J21" s="446" t="s">
        <v>4616</v>
      </c>
      <c r="K21" s="88"/>
      <c r="L21" s="88"/>
      <c r="M21" s="448" t="s">
        <v>4572</v>
      </c>
    </row>
    <row r="22" spans="1:13" ht="57">
      <c r="A22" s="88">
        <v>19</v>
      </c>
      <c r="B22" s="88" t="s">
        <v>4617</v>
      </c>
      <c r="C22" s="445">
        <v>720000</v>
      </c>
      <c r="D22" s="446"/>
      <c r="E22" s="446"/>
      <c r="F22" s="98" t="s">
        <v>4618</v>
      </c>
      <c r="G22" s="447">
        <v>800000</v>
      </c>
      <c r="H22" s="90">
        <v>0.03</v>
      </c>
      <c r="I22" s="449" t="s">
        <v>4619</v>
      </c>
      <c r="J22" s="446" t="s">
        <v>4620</v>
      </c>
      <c r="K22" s="88"/>
      <c r="L22" s="88"/>
      <c r="M22" s="448" t="s">
        <v>4572</v>
      </c>
    </row>
    <row r="23" spans="1:13" ht="57">
      <c r="A23" s="88">
        <v>20</v>
      </c>
      <c r="B23" s="88" t="s">
        <v>4621</v>
      </c>
      <c r="C23" s="445">
        <v>720000</v>
      </c>
      <c r="D23" s="446"/>
      <c r="E23" s="446"/>
      <c r="F23" s="98" t="s">
        <v>4622</v>
      </c>
      <c r="G23" s="447">
        <v>800000</v>
      </c>
      <c r="H23" s="90">
        <v>0.03</v>
      </c>
      <c r="I23" s="449" t="s">
        <v>4623</v>
      </c>
      <c r="J23" s="446"/>
      <c r="K23" s="88"/>
      <c r="L23" s="88"/>
      <c r="M23" s="448" t="s">
        <v>4572</v>
      </c>
    </row>
    <row r="24" spans="1:13" ht="57">
      <c r="A24" s="88">
        <v>21</v>
      </c>
      <c r="B24" s="88" t="s">
        <v>4624</v>
      </c>
      <c r="C24" s="445">
        <v>240000</v>
      </c>
      <c r="D24" s="446"/>
      <c r="E24" s="446"/>
      <c r="F24" s="98" t="s">
        <v>4625</v>
      </c>
      <c r="G24" s="447"/>
      <c r="H24" s="90"/>
      <c r="I24" s="449"/>
      <c r="J24" s="446"/>
      <c r="K24" s="88"/>
      <c r="L24" s="88"/>
      <c r="M24" s="447"/>
    </row>
    <row r="25" spans="1:13" ht="57">
      <c r="A25" s="88">
        <v>22</v>
      </c>
      <c r="B25" s="88" t="s">
        <v>4626</v>
      </c>
      <c r="C25" s="445">
        <v>720000</v>
      </c>
      <c r="D25" s="446"/>
      <c r="E25" s="446"/>
      <c r="F25" s="98" t="s">
        <v>4627</v>
      </c>
      <c r="G25" s="447">
        <v>800000</v>
      </c>
      <c r="H25" s="90">
        <v>0.03</v>
      </c>
      <c r="I25" s="449" t="s">
        <v>4628</v>
      </c>
      <c r="J25" s="446" t="s">
        <v>4629</v>
      </c>
      <c r="K25" s="88"/>
      <c r="L25" s="88"/>
      <c r="M25" s="448" t="s">
        <v>4572</v>
      </c>
    </row>
    <row r="26" spans="1:13" ht="57">
      <c r="A26" s="88">
        <v>23</v>
      </c>
      <c r="B26" s="88" t="s">
        <v>4630</v>
      </c>
      <c r="C26" s="445">
        <v>120000</v>
      </c>
      <c r="D26" s="446"/>
      <c r="E26" s="446"/>
      <c r="F26" s="98" t="s">
        <v>4631</v>
      </c>
      <c r="G26" s="447"/>
      <c r="H26" s="90"/>
      <c r="I26" s="449"/>
      <c r="J26" s="446"/>
      <c r="K26" s="88"/>
      <c r="L26" s="88"/>
      <c r="M26" s="447"/>
    </row>
    <row r="27" spans="1:13" ht="57">
      <c r="A27" s="88">
        <v>24</v>
      </c>
      <c r="B27" s="88" t="s">
        <v>4632</v>
      </c>
      <c r="C27" s="445">
        <v>720000</v>
      </c>
      <c r="D27" s="446"/>
      <c r="E27" s="446"/>
      <c r="F27" s="98" t="s">
        <v>4633</v>
      </c>
      <c r="G27" s="447">
        <v>800000</v>
      </c>
      <c r="H27" s="90">
        <v>0.03</v>
      </c>
      <c r="I27" s="449" t="s">
        <v>4634</v>
      </c>
      <c r="J27" s="446" t="s">
        <v>4635</v>
      </c>
      <c r="K27" s="88"/>
      <c r="L27" s="88"/>
      <c r="M27" s="448" t="s">
        <v>4572</v>
      </c>
    </row>
    <row r="28" spans="1:13" ht="57">
      <c r="A28" s="88">
        <v>25</v>
      </c>
      <c r="B28" s="88" t="s">
        <v>4636</v>
      </c>
      <c r="C28" s="445">
        <v>720000</v>
      </c>
      <c r="D28" s="446"/>
      <c r="E28" s="446"/>
      <c r="F28" s="98" t="s">
        <v>4637</v>
      </c>
      <c r="G28" s="447">
        <v>800000</v>
      </c>
      <c r="H28" s="90">
        <v>0.03</v>
      </c>
      <c r="I28" s="449" t="s">
        <v>4634</v>
      </c>
      <c r="J28" s="92" t="s">
        <v>4638</v>
      </c>
      <c r="K28" s="88"/>
      <c r="L28" s="88"/>
      <c r="M28" s="448" t="s">
        <v>4572</v>
      </c>
    </row>
    <row r="29" spans="1:13" ht="57">
      <c r="A29" s="88">
        <v>26</v>
      </c>
      <c r="B29" s="88" t="s">
        <v>4639</v>
      </c>
      <c r="C29" s="445">
        <v>400000</v>
      </c>
      <c r="D29" s="446"/>
      <c r="E29" s="446"/>
      <c r="F29" s="98" t="s">
        <v>4640</v>
      </c>
      <c r="G29" s="447"/>
      <c r="H29" s="90"/>
      <c r="I29" s="449"/>
      <c r="J29" s="446"/>
      <c r="K29" s="88"/>
      <c r="L29" s="88"/>
      <c r="M29" s="447"/>
    </row>
    <row r="30" spans="1:13" ht="57">
      <c r="A30" s="88">
        <v>27</v>
      </c>
      <c r="B30" s="88" t="s">
        <v>3541</v>
      </c>
      <c r="C30" s="445">
        <v>400000</v>
      </c>
      <c r="D30" s="446"/>
      <c r="E30" s="446"/>
      <c r="F30" s="98" t="s">
        <v>4641</v>
      </c>
      <c r="G30" s="447">
        <v>500000</v>
      </c>
      <c r="H30" s="90">
        <v>0.04</v>
      </c>
      <c r="I30" s="449" t="s">
        <v>4642</v>
      </c>
      <c r="J30" s="92" t="s">
        <v>4643</v>
      </c>
      <c r="K30" s="88"/>
      <c r="L30" s="88"/>
      <c r="M30" s="448" t="s">
        <v>4572</v>
      </c>
    </row>
    <row r="31" spans="1:13" ht="57">
      <c r="A31" s="88">
        <v>28</v>
      </c>
      <c r="B31" s="88" t="s">
        <v>4644</v>
      </c>
      <c r="C31" s="445">
        <v>540000</v>
      </c>
      <c r="D31" s="446"/>
      <c r="E31" s="446"/>
      <c r="F31" s="98" t="s">
        <v>4641</v>
      </c>
      <c r="G31" s="447">
        <v>600000</v>
      </c>
      <c r="H31" s="90">
        <v>0.05</v>
      </c>
      <c r="I31" s="449" t="s">
        <v>4645</v>
      </c>
      <c r="J31" s="446" t="s">
        <v>4646</v>
      </c>
      <c r="K31" s="88"/>
      <c r="L31" s="88"/>
      <c r="M31" s="448" t="s">
        <v>4572</v>
      </c>
    </row>
    <row r="32" spans="1:13" ht="57">
      <c r="A32" s="88">
        <v>29</v>
      </c>
      <c r="B32" s="88" t="s">
        <v>4647</v>
      </c>
      <c r="C32" s="445">
        <v>500000</v>
      </c>
      <c r="D32" s="446"/>
      <c r="E32" s="446"/>
      <c r="F32" s="98" t="s">
        <v>4648</v>
      </c>
      <c r="G32" s="447">
        <v>700000</v>
      </c>
      <c r="H32" s="90">
        <v>0.05</v>
      </c>
      <c r="I32" s="449" t="s">
        <v>4649</v>
      </c>
      <c r="J32" s="446"/>
      <c r="K32" s="88"/>
      <c r="L32" s="88"/>
      <c r="M32" s="448" t="s">
        <v>4572</v>
      </c>
    </row>
    <row r="33" spans="1:13" ht="57">
      <c r="A33" s="88">
        <v>30</v>
      </c>
      <c r="B33" s="88" t="s">
        <v>3478</v>
      </c>
      <c r="C33" s="445">
        <v>210000</v>
      </c>
      <c r="D33" s="440"/>
      <c r="E33" s="446"/>
      <c r="F33" s="98" t="s">
        <v>4650</v>
      </c>
      <c r="G33" s="447">
        <v>300000</v>
      </c>
      <c r="H33" s="90">
        <v>0.05</v>
      </c>
      <c r="I33" s="449" t="s">
        <v>4651</v>
      </c>
      <c r="J33" s="446" t="s">
        <v>4652</v>
      </c>
      <c r="K33" s="88"/>
      <c r="L33" s="88"/>
      <c r="M33" s="448" t="s">
        <v>4572</v>
      </c>
    </row>
    <row r="34" spans="1:13" ht="57">
      <c r="A34" s="88">
        <v>31</v>
      </c>
      <c r="B34" s="88" t="s">
        <v>4653</v>
      </c>
      <c r="C34" s="445">
        <v>410000</v>
      </c>
      <c r="D34" s="446"/>
      <c r="E34" s="446"/>
      <c r="F34" s="98" t="s">
        <v>4654</v>
      </c>
      <c r="G34" s="447">
        <v>500000</v>
      </c>
      <c r="H34" s="90">
        <v>0.04</v>
      </c>
      <c r="I34" s="449" t="s">
        <v>4655</v>
      </c>
      <c r="J34" s="446" t="s">
        <v>4656</v>
      </c>
      <c r="K34" s="88"/>
      <c r="L34" s="88"/>
      <c r="M34" s="450" t="s">
        <v>4572</v>
      </c>
    </row>
    <row r="35" spans="1:13" ht="57">
      <c r="A35" s="88">
        <v>32</v>
      </c>
      <c r="B35" s="88" t="s">
        <v>4657</v>
      </c>
      <c r="C35" s="445">
        <v>480000</v>
      </c>
      <c r="D35" s="446"/>
      <c r="E35" s="446"/>
      <c r="F35" s="98" t="s">
        <v>4658</v>
      </c>
      <c r="G35" s="447">
        <v>600000</v>
      </c>
      <c r="H35" s="90">
        <v>0.04</v>
      </c>
      <c r="I35" s="449" t="s">
        <v>4659</v>
      </c>
      <c r="J35" s="446" t="s">
        <v>4660</v>
      </c>
      <c r="K35" s="88"/>
      <c r="L35" s="88"/>
      <c r="M35" s="448" t="s">
        <v>4572</v>
      </c>
    </row>
    <row r="36" spans="1:13" ht="57">
      <c r="A36" s="88">
        <v>33</v>
      </c>
      <c r="B36" s="88" t="s">
        <v>3472</v>
      </c>
      <c r="C36" s="445">
        <v>455000</v>
      </c>
      <c r="D36" s="446"/>
      <c r="E36" s="446"/>
      <c r="F36" s="98" t="s">
        <v>4661</v>
      </c>
      <c r="G36" s="447">
        <v>500000</v>
      </c>
      <c r="H36" s="90">
        <v>0.05</v>
      </c>
      <c r="I36" s="449" t="s">
        <v>4662</v>
      </c>
      <c r="J36" s="446"/>
      <c r="K36" s="88"/>
      <c r="L36" s="88"/>
      <c r="M36" s="448" t="s">
        <v>4572</v>
      </c>
    </row>
    <row r="37" spans="1:13" ht="57">
      <c r="A37" s="88">
        <v>34</v>
      </c>
      <c r="B37" s="88" t="s">
        <v>4663</v>
      </c>
      <c r="C37" s="445">
        <v>190000</v>
      </c>
      <c r="D37" s="446"/>
      <c r="E37" s="446"/>
      <c r="F37" s="98" t="s">
        <v>4664</v>
      </c>
      <c r="G37" s="447">
        <v>200000</v>
      </c>
      <c r="H37" s="90">
        <v>0.05</v>
      </c>
      <c r="I37" s="449" t="s">
        <v>4665</v>
      </c>
      <c r="J37" s="446"/>
      <c r="K37" s="88"/>
      <c r="L37" s="88"/>
      <c r="M37" s="448" t="s">
        <v>4572</v>
      </c>
    </row>
    <row r="38" spans="1:13" ht="57">
      <c r="A38" s="88">
        <v>35</v>
      </c>
      <c r="B38" s="88" t="s">
        <v>2250</v>
      </c>
      <c r="C38" s="445">
        <v>800000</v>
      </c>
      <c r="D38" s="446"/>
      <c r="E38" s="446"/>
      <c r="F38" s="98" t="s">
        <v>4666</v>
      </c>
      <c r="G38" s="447">
        <v>1000000</v>
      </c>
      <c r="H38" s="90">
        <v>0.04</v>
      </c>
      <c r="I38" s="88" t="s">
        <v>4667</v>
      </c>
      <c r="J38" s="446" t="s">
        <v>4668</v>
      </c>
      <c r="K38" s="88"/>
      <c r="L38" s="88"/>
      <c r="M38" s="448" t="s">
        <v>4572</v>
      </c>
    </row>
    <row r="39" spans="1:13" ht="57">
      <c r="A39" s="88">
        <v>36</v>
      </c>
      <c r="B39" s="88" t="s">
        <v>2254</v>
      </c>
      <c r="C39" s="445">
        <v>450000</v>
      </c>
      <c r="D39" s="446"/>
      <c r="E39" s="446"/>
      <c r="F39" s="98" t="s">
        <v>4669</v>
      </c>
      <c r="G39" s="447">
        <v>600000</v>
      </c>
      <c r="H39" s="90">
        <v>0.05</v>
      </c>
      <c r="I39" s="449" t="s">
        <v>4670</v>
      </c>
      <c r="J39" s="440" t="s">
        <v>4671</v>
      </c>
      <c r="K39" s="88"/>
      <c r="L39" s="88"/>
      <c r="M39" s="448" t="s">
        <v>4572</v>
      </c>
    </row>
    <row r="40" spans="1:13" ht="57">
      <c r="A40" s="88">
        <v>37</v>
      </c>
      <c r="B40" s="88" t="s">
        <v>4672</v>
      </c>
      <c r="C40" s="445">
        <v>465000</v>
      </c>
      <c r="D40" s="446"/>
      <c r="E40" s="446"/>
      <c r="F40" s="98" t="s">
        <v>4673</v>
      </c>
      <c r="G40" s="447">
        <v>500000</v>
      </c>
      <c r="H40" s="90">
        <v>0.04</v>
      </c>
      <c r="I40" s="449" t="s">
        <v>4642</v>
      </c>
      <c r="J40" s="446" t="s">
        <v>4674</v>
      </c>
      <c r="K40" s="88"/>
      <c r="L40" s="88"/>
      <c r="M40" s="448" t="s">
        <v>4572</v>
      </c>
    </row>
    <row r="41" spans="1:13" ht="57">
      <c r="A41" s="88">
        <v>38</v>
      </c>
      <c r="B41" s="88" t="s">
        <v>4675</v>
      </c>
      <c r="C41" s="445">
        <v>654500</v>
      </c>
      <c r="D41" s="446"/>
      <c r="E41" s="446"/>
      <c r="F41" s="98" t="s">
        <v>4676</v>
      </c>
      <c r="G41" s="447">
        <v>700000</v>
      </c>
      <c r="H41" s="90">
        <v>0.04</v>
      </c>
      <c r="I41" s="449" t="s">
        <v>4677</v>
      </c>
      <c r="J41" s="446" t="s">
        <v>4678</v>
      </c>
      <c r="K41" s="88"/>
      <c r="L41" s="88"/>
      <c r="M41" s="448" t="s">
        <v>4572</v>
      </c>
    </row>
    <row r="42" spans="1:13" ht="57">
      <c r="A42" s="88">
        <v>39</v>
      </c>
      <c r="B42" s="88" t="s">
        <v>4679</v>
      </c>
      <c r="C42" s="445">
        <v>490000</v>
      </c>
      <c r="D42" s="446"/>
      <c r="E42" s="446"/>
      <c r="F42" s="98" t="s">
        <v>4680</v>
      </c>
      <c r="G42" s="447">
        <v>500000</v>
      </c>
      <c r="H42" s="90">
        <v>0.04</v>
      </c>
      <c r="I42" s="449" t="s">
        <v>4655</v>
      </c>
      <c r="J42" s="446"/>
      <c r="K42" s="88"/>
      <c r="L42" s="88"/>
      <c r="M42" s="448" t="s">
        <v>4572</v>
      </c>
    </row>
    <row r="43" spans="1:13" ht="57">
      <c r="A43" s="88">
        <v>40</v>
      </c>
      <c r="B43" s="451" t="s">
        <v>4681</v>
      </c>
      <c r="C43" s="445">
        <v>732000</v>
      </c>
      <c r="D43" s="446"/>
      <c r="E43" s="446"/>
      <c r="F43" s="98" t="s">
        <v>4682</v>
      </c>
      <c r="G43" s="447">
        <v>800000</v>
      </c>
      <c r="H43" s="90">
        <v>0.04</v>
      </c>
      <c r="I43" s="449" t="s">
        <v>4683</v>
      </c>
      <c r="J43" s="446"/>
      <c r="K43" s="88"/>
      <c r="L43" s="88"/>
      <c r="M43" s="448" t="s">
        <v>4572</v>
      </c>
    </row>
    <row r="44" spans="1:13" ht="57">
      <c r="A44" s="88">
        <v>41</v>
      </c>
      <c r="B44" s="88" t="s">
        <v>4499</v>
      </c>
      <c r="C44" s="445">
        <v>276000</v>
      </c>
      <c r="D44" s="446"/>
      <c r="E44" s="446"/>
      <c r="F44" s="98" t="s">
        <v>4684</v>
      </c>
      <c r="G44" s="447">
        <v>300000</v>
      </c>
      <c r="H44" s="90">
        <v>0.04</v>
      </c>
      <c r="I44" s="449" t="s">
        <v>4685</v>
      </c>
      <c r="J44" s="446"/>
      <c r="K44" s="88"/>
      <c r="L44" s="88"/>
      <c r="M44" s="448" t="s">
        <v>4572</v>
      </c>
    </row>
    <row r="45" spans="1:13" ht="57">
      <c r="A45" s="88">
        <v>42</v>
      </c>
      <c r="B45" s="88" t="s">
        <v>3318</v>
      </c>
      <c r="C45" s="445">
        <v>524000</v>
      </c>
      <c r="D45" s="446"/>
      <c r="E45" s="446"/>
      <c r="F45" s="98" t="s">
        <v>4686</v>
      </c>
      <c r="G45" s="447">
        <v>600000</v>
      </c>
      <c r="H45" s="90">
        <v>0.04</v>
      </c>
      <c r="I45" s="449" t="s">
        <v>4687</v>
      </c>
      <c r="J45" s="446"/>
      <c r="K45" s="88"/>
      <c r="L45" s="88"/>
      <c r="M45" s="448" t="s">
        <v>4572</v>
      </c>
    </row>
    <row r="46" spans="1:13" ht="57">
      <c r="A46" s="88">
        <v>43</v>
      </c>
      <c r="B46" s="88" t="s">
        <v>3535</v>
      </c>
      <c r="C46" s="445">
        <v>192000</v>
      </c>
      <c r="D46" s="446"/>
      <c r="E46" s="446"/>
      <c r="F46" s="98" t="s">
        <v>4688</v>
      </c>
      <c r="G46" s="447">
        <v>200000</v>
      </c>
      <c r="H46" s="90">
        <v>0.04</v>
      </c>
      <c r="I46" s="449" t="s">
        <v>4689</v>
      </c>
      <c r="J46" s="446"/>
      <c r="K46" s="88"/>
      <c r="L46" s="88"/>
      <c r="M46" s="448" t="s">
        <v>4572</v>
      </c>
    </row>
    <row r="47" spans="1:13" ht="57">
      <c r="A47" s="88">
        <v>44</v>
      </c>
      <c r="B47" s="88" t="s">
        <v>2711</v>
      </c>
      <c r="C47" s="445">
        <v>825000</v>
      </c>
      <c r="D47" s="446"/>
      <c r="E47" s="446"/>
      <c r="F47" s="98" t="s">
        <v>4690</v>
      </c>
      <c r="G47" s="447">
        <v>1000000</v>
      </c>
      <c r="H47" s="90">
        <v>0.04</v>
      </c>
      <c r="I47" s="88" t="s">
        <v>4667</v>
      </c>
      <c r="J47" s="446" t="s">
        <v>4691</v>
      </c>
      <c r="K47" s="88"/>
      <c r="L47" s="88"/>
      <c r="M47" s="448" t="s">
        <v>4572</v>
      </c>
    </row>
    <row r="48" spans="1:13" ht="57">
      <c r="A48" s="88">
        <v>45</v>
      </c>
      <c r="B48" s="88" t="s">
        <v>4692</v>
      </c>
      <c r="C48" s="445">
        <v>98000</v>
      </c>
      <c r="D48" s="446"/>
      <c r="E48" s="446"/>
      <c r="F48" s="98" t="s">
        <v>4693</v>
      </c>
      <c r="G48" s="447"/>
      <c r="H48" s="90"/>
      <c r="I48" s="449"/>
      <c r="J48" s="446"/>
      <c r="K48" s="88"/>
      <c r="L48" s="88"/>
      <c r="M48" s="447"/>
    </row>
    <row r="49" spans="1:13" ht="27" customHeight="1">
      <c r="A49" s="554" t="s">
        <v>1938</v>
      </c>
      <c r="B49" s="554"/>
      <c r="C49" s="502">
        <f>SUM(C4:C48)</f>
        <v>28161500</v>
      </c>
      <c r="D49" s="452"/>
      <c r="E49" s="452"/>
      <c r="F49" s="452"/>
      <c r="G49" s="453"/>
      <c r="H49" s="452"/>
      <c r="I49" s="452"/>
      <c r="J49" s="452"/>
      <c r="K49" s="452"/>
      <c r="L49" s="452"/>
      <c r="M49" s="454"/>
    </row>
    <row r="50" spans="1:13" ht="64.5" customHeight="1">
      <c r="A50" s="573" t="s">
        <v>9463</v>
      </c>
      <c r="B50" s="573"/>
      <c r="C50" s="573"/>
      <c r="D50" s="573"/>
      <c r="E50" s="573"/>
      <c r="F50" s="573"/>
      <c r="G50" s="573"/>
      <c r="H50" s="573"/>
      <c r="I50" s="573"/>
      <c r="J50" s="573"/>
      <c r="K50" s="573"/>
      <c r="L50" s="573"/>
      <c r="M50" s="573"/>
    </row>
    <row r="51" spans="1:13">
      <c r="G51" s="102"/>
      <c r="M51" s="101"/>
    </row>
    <row r="52" spans="1:13">
      <c r="G52" s="102"/>
      <c r="M52" s="101"/>
    </row>
    <row r="53" spans="1:13">
      <c r="G53" s="102"/>
      <c r="M53" s="101"/>
    </row>
    <row r="54" spans="1:13">
      <c r="G54" s="102"/>
      <c r="M54" s="101"/>
    </row>
    <row r="55" spans="1:13">
      <c r="G55" s="102"/>
      <c r="M55" s="101"/>
    </row>
    <row r="56" spans="1:13">
      <c r="G56" s="102"/>
      <c r="M56" s="101"/>
    </row>
    <row r="57" spans="1:13">
      <c r="G57" s="102"/>
      <c r="M57" s="101"/>
    </row>
    <row r="58" spans="1:13">
      <c r="G58" s="102"/>
      <c r="M58" s="101"/>
    </row>
    <row r="59" spans="1:13">
      <c r="G59" s="102"/>
      <c r="M59" s="101"/>
    </row>
    <row r="60" spans="1:13">
      <c r="G60" s="102"/>
      <c r="M60" s="101"/>
    </row>
    <row r="61" spans="1:13">
      <c r="G61" s="102"/>
      <c r="M61" s="101"/>
    </row>
    <row r="62" spans="1:13">
      <c r="G62" s="102"/>
      <c r="M62" s="101"/>
    </row>
    <row r="63" spans="1:13">
      <c r="G63" s="102"/>
      <c r="M63" s="101"/>
    </row>
    <row r="64" spans="1:13">
      <c r="G64" s="102"/>
      <c r="M64" s="101"/>
    </row>
    <row r="65" spans="7:13">
      <c r="G65" s="102"/>
      <c r="M65" s="101"/>
    </row>
    <row r="66" spans="7:13">
      <c r="G66" s="102"/>
      <c r="M66" s="101"/>
    </row>
    <row r="67" spans="7:13">
      <c r="G67" s="102"/>
      <c r="M67" s="101"/>
    </row>
    <row r="68" spans="7:13">
      <c r="G68" s="102"/>
      <c r="M68" s="101"/>
    </row>
    <row r="69" spans="7:13">
      <c r="G69" s="102"/>
      <c r="M69" s="101"/>
    </row>
    <row r="70" spans="7:13">
      <c r="G70" s="102"/>
      <c r="M70" s="101"/>
    </row>
    <row r="71" spans="7:13">
      <c r="G71" s="102"/>
      <c r="M71" s="101"/>
    </row>
    <row r="72" spans="7:13">
      <c r="G72" s="102"/>
      <c r="M72" s="101"/>
    </row>
    <row r="73" spans="7:13">
      <c r="G73" s="102"/>
      <c r="M73" s="101"/>
    </row>
    <row r="74" spans="7:13">
      <c r="G74" s="102"/>
      <c r="M74" s="101"/>
    </row>
    <row r="75" spans="7:13">
      <c r="G75" s="102"/>
      <c r="M75" s="101"/>
    </row>
    <row r="76" spans="7:13">
      <c r="G76" s="102"/>
      <c r="M76" s="101"/>
    </row>
    <row r="77" spans="7:13">
      <c r="G77" s="102"/>
      <c r="M77" s="101"/>
    </row>
    <row r="78" spans="7:13">
      <c r="G78" s="102"/>
      <c r="M78" s="101"/>
    </row>
    <row r="79" spans="7:13">
      <c r="G79" s="102"/>
      <c r="M79" s="101"/>
    </row>
    <row r="80" spans="7:13">
      <c r="G80" s="102"/>
      <c r="M80" s="101"/>
    </row>
    <row r="81" spans="7:13">
      <c r="G81" s="102"/>
      <c r="M81" s="101"/>
    </row>
    <row r="82" spans="7:13">
      <c r="G82" s="102"/>
      <c r="M82" s="101"/>
    </row>
    <row r="83" spans="7:13">
      <c r="G83" s="102"/>
      <c r="M83" s="101"/>
    </row>
    <row r="84" spans="7:13">
      <c r="G84" s="102"/>
      <c r="M84" s="101"/>
    </row>
    <row r="85" spans="7:13">
      <c r="G85" s="102"/>
      <c r="M85" s="101"/>
    </row>
    <row r="86" spans="7:13">
      <c r="G86" s="102"/>
      <c r="M86" s="101"/>
    </row>
    <row r="87" spans="7:13">
      <c r="G87" s="102"/>
      <c r="M87" s="101"/>
    </row>
    <row r="88" spans="7:13">
      <c r="G88" s="102"/>
      <c r="M88" s="101"/>
    </row>
    <row r="89" spans="7:13">
      <c r="G89" s="102"/>
      <c r="M89" s="101"/>
    </row>
    <row r="90" spans="7:13">
      <c r="G90" s="102"/>
      <c r="M90" s="101"/>
    </row>
    <row r="91" spans="7:13">
      <c r="G91" s="102"/>
      <c r="M91" s="101"/>
    </row>
    <row r="92" spans="7:13">
      <c r="G92" s="102"/>
      <c r="M92" s="101"/>
    </row>
    <row r="93" spans="7:13">
      <c r="G93" s="102"/>
      <c r="M93" s="101"/>
    </row>
    <row r="94" spans="7:13">
      <c r="G94" s="102"/>
      <c r="M94" s="101"/>
    </row>
    <row r="95" spans="7:13">
      <c r="G95" s="102"/>
      <c r="M95" s="101"/>
    </row>
    <row r="96" spans="7:13">
      <c r="G96" s="102"/>
      <c r="M96" s="101"/>
    </row>
    <row r="97" spans="7:13">
      <c r="G97" s="102"/>
      <c r="M97" s="101"/>
    </row>
    <row r="98" spans="7:13">
      <c r="G98" s="102"/>
      <c r="M98" s="101"/>
    </row>
    <row r="99" spans="7:13">
      <c r="G99" s="102"/>
      <c r="M99" s="101"/>
    </row>
    <row r="100" spans="7:13">
      <c r="G100" s="102"/>
      <c r="M100" s="101"/>
    </row>
    <row r="101" spans="7:13">
      <c r="G101" s="102"/>
      <c r="M101" s="101"/>
    </row>
    <row r="102" spans="7:13">
      <c r="G102" s="102"/>
      <c r="M102" s="101"/>
    </row>
    <row r="103" spans="7:13">
      <c r="G103" s="102"/>
      <c r="M103" s="101"/>
    </row>
    <row r="104" spans="7:13">
      <c r="G104" s="102"/>
      <c r="M104" s="101"/>
    </row>
    <row r="105" spans="7:13">
      <c r="G105" s="102"/>
      <c r="M105" s="101"/>
    </row>
    <row r="106" spans="7:13">
      <c r="G106" s="102"/>
      <c r="M106" s="101"/>
    </row>
    <row r="107" spans="7:13">
      <c r="G107" s="102"/>
      <c r="M107" s="101"/>
    </row>
    <row r="108" spans="7:13">
      <c r="G108" s="102"/>
      <c r="M108" s="101"/>
    </row>
    <row r="109" spans="7:13">
      <c r="G109" s="102"/>
      <c r="M109" s="101"/>
    </row>
    <row r="110" spans="7:13">
      <c r="G110" s="102"/>
      <c r="M110" s="101"/>
    </row>
    <row r="111" spans="7:13">
      <c r="G111" s="102"/>
      <c r="M111" s="101"/>
    </row>
    <row r="112" spans="7:13">
      <c r="G112" s="102"/>
      <c r="M112" s="101"/>
    </row>
    <row r="113" spans="7:13">
      <c r="G113" s="102"/>
      <c r="M113" s="101"/>
    </row>
    <row r="114" spans="7:13">
      <c r="G114" s="102"/>
      <c r="M114" s="101"/>
    </row>
    <row r="115" spans="7:13">
      <c r="G115" s="102"/>
      <c r="M115" s="101"/>
    </row>
    <row r="116" spans="7:13">
      <c r="G116" s="102"/>
      <c r="M116" s="101"/>
    </row>
    <row r="117" spans="7:13">
      <c r="G117" s="102"/>
      <c r="M117" s="101"/>
    </row>
    <row r="118" spans="7:13">
      <c r="G118" s="102"/>
      <c r="M118" s="101"/>
    </row>
    <row r="119" spans="7:13">
      <c r="G119" s="102"/>
      <c r="M119" s="101"/>
    </row>
    <row r="120" spans="7:13">
      <c r="G120" s="102"/>
      <c r="M120" s="101"/>
    </row>
    <row r="121" spans="7:13">
      <c r="G121" s="102"/>
      <c r="M121" s="101"/>
    </row>
    <row r="122" spans="7:13">
      <c r="G122" s="102"/>
      <c r="M122" s="101"/>
    </row>
    <row r="123" spans="7:13">
      <c r="G123" s="102"/>
      <c r="M123" s="101"/>
    </row>
    <row r="124" spans="7:13">
      <c r="G124" s="102"/>
      <c r="M124" s="101"/>
    </row>
    <row r="125" spans="7:13">
      <c r="G125" s="102"/>
      <c r="M125" s="101"/>
    </row>
    <row r="126" spans="7:13">
      <c r="G126" s="102"/>
      <c r="M126" s="101"/>
    </row>
    <row r="127" spans="7:13">
      <c r="G127" s="102"/>
      <c r="M127" s="101"/>
    </row>
    <row r="128" spans="7:13">
      <c r="G128" s="102"/>
      <c r="M128" s="101"/>
    </row>
    <row r="129" spans="7:13">
      <c r="G129" s="102"/>
      <c r="M129" s="101"/>
    </row>
    <row r="130" spans="7:13">
      <c r="G130" s="102"/>
      <c r="M130" s="101"/>
    </row>
    <row r="131" spans="7:13">
      <c r="G131" s="102"/>
      <c r="M131" s="101"/>
    </row>
    <row r="132" spans="7:13">
      <c r="G132" s="102"/>
      <c r="M132" s="101"/>
    </row>
    <row r="133" spans="7:13">
      <c r="G133" s="102"/>
      <c r="M133" s="101"/>
    </row>
    <row r="134" spans="7:13">
      <c r="G134" s="102"/>
      <c r="M134" s="101"/>
    </row>
    <row r="135" spans="7:13">
      <c r="G135" s="102"/>
      <c r="M135" s="101"/>
    </row>
    <row r="136" spans="7:13">
      <c r="G136" s="102"/>
      <c r="M136" s="101"/>
    </row>
    <row r="137" spans="7:13">
      <c r="G137" s="102"/>
      <c r="M137" s="101"/>
    </row>
    <row r="138" spans="7:13">
      <c r="G138" s="102"/>
      <c r="M138" s="101"/>
    </row>
    <row r="139" spans="7:13">
      <c r="G139" s="102"/>
      <c r="M139" s="101"/>
    </row>
    <row r="140" spans="7:13">
      <c r="G140" s="102"/>
      <c r="M140" s="101"/>
    </row>
    <row r="141" spans="7:13">
      <c r="G141" s="102"/>
      <c r="M141" s="101"/>
    </row>
    <row r="142" spans="7:13">
      <c r="G142" s="102"/>
      <c r="M142" s="101"/>
    </row>
    <row r="143" spans="7:13">
      <c r="G143" s="102"/>
      <c r="M143" s="101"/>
    </row>
    <row r="144" spans="7:13">
      <c r="G144" s="102"/>
      <c r="M144" s="101"/>
    </row>
    <row r="145" spans="7:13">
      <c r="G145" s="102"/>
      <c r="M145" s="101"/>
    </row>
    <row r="146" spans="7:13">
      <c r="G146" s="102"/>
      <c r="M146" s="101"/>
    </row>
    <row r="147" spans="7:13">
      <c r="G147" s="102"/>
      <c r="M147" s="101"/>
    </row>
    <row r="148" spans="7:13">
      <c r="G148" s="102"/>
      <c r="M148" s="101"/>
    </row>
    <row r="149" spans="7:13">
      <c r="G149" s="102"/>
      <c r="M149" s="101"/>
    </row>
    <row r="150" spans="7:13">
      <c r="G150" s="102"/>
      <c r="M150" s="101"/>
    </row>
    <row r="151" spans="7:13">
      <c r="G151" s="102"/>
      <c r="M151" s="101"/>
    </row>
    <row r="152" spans="7:13">
      <c r="G152" s="102"/>
      <c r="M152" s="101"/>
    </row>
    <row r="153" spans="7:13">
      <c r="G153" s="102"/>
      <c r="M153" s="101"/>
    </row>
    <row r="154" spans="7:13">
      <c r="G154" s="102"/>
      <c r="M154" s="101"/>
    </row>
    <row r="155" spans="7:13">
      <c r="G155" s="102"/>
      <c r="M155" s="101"/>
    </row>
    <row r="156" spans="7:13">
      <c r="G156" s="102"/>
      <c r="M156" s="101"/>
    </row>
    <row r="157" spans="7:13">
      <c r="G157" s="102"/>
      <c r="M157" s="101"/>
    </row>
    <row r="158" spans="7:13">
      <c r="G158" s="102"/>
      <c r="M158" s="101"/>
    </row>
    <row r="159" spans="7:13">
      <c r="G159" s="102"/>
      <c r="M159" s="101"/>
    </row>
    <row r="160" spans="7:13">
      <c r="G160" s="102"/>
      <c r="M160" s="101"/>
    </row>
    <row r="161" spans="7:13">
      <c r="G161" s="102"/>
      <c r="M161" s="101"/>
    </row>
    <row r="162" spans="7:13">
      <c r="G162" s="102"/>
      <c r="M162" s="101"/>
    </row>
    <row r="163" spans="7:13">
      <c r="G163" s="102"/>
      <c r="M163" s="101"/>
    </row>
    <row r="164" spans="7:13">
      <c r="G164" s="102"/>
      <c r="M164" s="101"/>
    </row>
    <row r="165" spans="7:13">
      <c r="G165" s="102"/>
      <c r="M165" s="101"/>
    </row>
    <row r="166" spans="7:13">
      <c r="G166" s="102"/>
      <c r="M166" s="101"/>
    </row>
    <row r="167" spans="7:13">
      <c r="G167" s="102"/>
      <c r="M167" s="101"/>
    </row>
    <row r="168" spans="7:13">
      <c r="G168" s="102"/>
      <c r="M168" s="101"/>
    </row>
    <row r="169" spans="7:13">
      <c r="G169" s="102"/>
      <c r="M169" s="101"/>
    </row>
    <row r="170" spans="7:13">
      <c r="G170" s="102"/>
      <c r="M170" s="101"/>
    </row>
    <row r="171" spans="7:13">
      <c r="G171" s="102"/>
      <c r="M171" s="101"/>
    </row>
    <row r="172" spans="7:13">
      <c r="G172" s="102"/>
      <c r="M172" s="101"/>
    </row>
    <row r="173" spans="7:13">
      <c r="G173" s="102"/>
      <c r="M173" s="101"/>
    </row>
    <row r="174" spans="7:13">
      <c r="G174" s="102"/>
      <c r="M174" s="101"/>
    </row>
    <row r="175" spans="7:13">
      <c r="G175" s="102"/>
      <c r="M175" s="101"/>
    </row>
    <row r="176" spans="7:13">
      <c r="G176" s="102"/>
      <c r="M176" s="101"/>
    </row>
    <row r="177" spans="7:13">
      <c r="G177" s="102"/>
      <c r="M177" s="101"/>
    </row>
    <row r="178" spans="7:13">
      <c r="G178" s="102"/>
      <c r="M178" s="101"/>
    </row>
    <row r="179" spans="7:13">
      <c r="G179" s="102"/>
      <c r="M179" s="101"/>
    </row>
    <row r="180" spans="7:13">
      <c r="G180" s="102"/>
      <c r="M180" s="101"/>
    </row>
    <row r="181" spans="7:13">
      <c r="G181" s="102"/>
      <c r="M181" s="101"/>
    </row>
    <row r="182" spans="7:13">
      <c r="G182" s="102"/>
      <c r="M182" s="101"/>
    </row>
    <row r="183" spans="7:13">
      <c r="G183" s="102"/>
      <c r="M183" s="101"/>
    </row>
    <row r="184" spans="7:13">
      <c r="G184" s="102"/>
      <c r="M184" s="101"/>
    </row>
    <row r="185" spans="7:13">
      <c r="G185" s="102"/>
      <c r="M185" s="101"/>
    </row>
    <row r="186" spans="7:13">
      <c r="G186" s="102"/>
      <c r="M186" s="101"/>
    </row>
    <row r="187" spans="7:13">
      <c r="G187" s="102"/>
      <c r="M187" s="101"/>
    </row>
    <row r="188" spans="7:13">
      <c r="G188" s="102"/>
      <c r="M188" s="101"/>
    </row>
    <row r="189" spans="7:13">
      <c r="G189" s="102"/>
      <c r="M189" s="101"/>
    </row>
    <row r="190" spans="7:13">
      <c r="G190" s="102"/>
      <c r="M190" s="101"/>
    </row>
    <row r="191" spans="7:13">
      <c r="G191" s="102"/>
      <c r="M191" s="101"/>
    </row>
    <row r="192" spans="7:13">
      <c r="G192" s="102"/>
      <c r="M192" s="101"/>
    </row>
    <row r="193" spans="7:13">
      <c r="G193" s="102"/>
      <c r="M193" s="101"/>
    </row>
    <row r="194" spans="7:13">
      <c r="G194" s="102"/>
      <c r="M194" s="101"/>
    </row>
    <row r="195" spans="7:13">
      <c r="G195" s="102"/>
      <c r="M195" s="101"/>
    </row>
    <row r="196" spans="7:13">
      <c r="G196" s="102"/>
      <c r="M196" s="101"/>
    </row>
    <row r="197" spans="7:13">
      <c r="G197" s="102"/>
      <c r="M197" s="101"/>
    </row>
    <row r="198" spans="7:13">
      <c r="G198" s="102"/>
      <c r="M198" s="101"/>
    </row>
    <row r="199" spans="7:13">
      <c r="G199" s="102"/>
      <c r="M199" s="101"/>
    </row>
    <row r="200" spans="7:13">
      <c r="G200" s="102"/>
      <c r="M200" s="101"/>
    </row>
    <row r="201" spans="7:13">
      <c r="G201" s="102"/>
      <c r="M201" s="101"/>
    </row>
    <row r="202" spans="7:13">
      <c r="G202" s="102"/>
      <c r="M202" s="101"/>
    </row>
    <row r="203" spans="7:13">
      <c r="G203" s="102"/>
      <c r="M203" s="101"/>
    </row>
    <row r="204" spans="7:13">
      <c r="G204" s="102"/>
      <c r="M204" s="101"/>
    </row>
    <row r="205" spans="7:13">
      <c r="G205" s="102"/>
      <c r="M205" s="101"/>
    </row>
    <row r="206" spans="7:13">
      <c r="G206" s="102"/>
      <c r="M206" s="101"/>
    </row>
    <row r="207" spans="7:13">
      <c r="G207" s="102"/>
      <c r="M207" s="101"/>
    </row>
    <row r="208" spans="7:13">
      <c r="G208" s="102"/>
      <c r="M208" s="101"/>
    </row>
    <row r="209" spans="7:13">
      <c r="G209" s="102"/>
      <c r="M209" s="101"/>
    </row>
    <row r="210" spans="7:13">
      <c r="G210" s="102"/>
      <c r="M210" s="101"/>
    </row>
    <row r="211" spans="7:13">
      <c r="G211" s="102"/>
      <c r="M211" s="101"/>
    </row>
    <row r="212" spans="7:13">
      <c r="G212" s="102"/>
      <c r="M212" s="101"/>
    </row>
    <row r="213" spans="7:13">
      <c r="G213" s="102"/>
      <c r="M213" s="101"/>
    </row>
    <row r="214" spans="7:13">
      <c r="G214" s="102"/>
      <c r="M214" s="101"/>
    </row>
    <row r="215" spans="7:13">
      <c r="G215" s="102"/>
      <c r="M215" s="101"/>
    </row>
    <row r="216" spans="7:13">
      <c r="G216" s="102"/>
      <c r="M216" s="101"/>
    </row>
    <row r="217" spans="7:13">
      <c r="G217" s="102"/>
      <c r="M217" s="101"/>
    </row>
    <row r="218" spans="7:13">
      <c r="G218" s="102"/>
      <c r="M218" s="101"/>
    </row>
    <row r="219" spans="7:13">
      <c r="G219" s="102"/>
      <c r="M219" s="101"/>
    </row>
    <row r="220" spans="7:13">
      <c r="G220" s="102"/>
      <c r="M220" s="101"/>
    </row>
    <row r="221" spans="7:13">
      <c r="G221" s="102"/>
      <c r="M221" s="101"/>
    </row>
    <row r="222" spans="7:13">
      <c r="G222" s="102"/>
      <c r="M222" s="101"/>
    </row>
    <row r="223" spans="7:13">
      <c r="G223" s="102"/>
      <c r="M223" s="101"/>
    </row>
    <row r="224" spans="7:13">
      <c r="G224" s="102"/>
      <c r="M224" s="101"/>
    </row>
    <row r="225" spans="7:13">
      <c r="G225" s="102"/>
      <c r="M225" s="101"/>
    </row>
    <row r="226" spans="7:13">
      <c r="G226" s="102"/>
      <c r="M226" s="101"/>
    </row>
    <row r="227" spans="7:13">
      <c r="G227" s="102"/>
      <c r="M227" s="101"/>
    </row>
    <row r="228" spans="7:13">
      <c r="G228" s="102"/>
      <c r="M228" s="101"/>
    </row>
    <row r="229" spans="7:13">
      <c r="G229" s="102"/>
      <c r="M229" s="101"/>
    </row>
    <row r="230" spans="7:13">
      <c r="G230" s="102"/>
      <c r="M230" s="101"/>
    </row>
    <row r="231" spans="7:13">
      <c r="G231" s="102"/>
      <c r="M231" s="101"/>
    </row>
    <row r="232" spans="7:13">
      <c r="G232" s="102"/>
      <c r="M232" s="101"/>
    </row>
    <row r="233" spans="7:13">
      <c r="G233" s="102"/>
      <c r="M233" s="101"/>
    </row>
    <row r="234" spans="7:13">
      <c r="G234" s="102"/>
      <c r="M234" s="101"/>
    </row>
    <row r="235" spans="7:13">
      <c r="G235" s="102"/>
      <c r="M235" s="101"/>
    </row>
    <row r="236" spans="7:13">
      <c r="G236" s="102"/>
      <c r="M236" s="101"/>
    </row>
    <row r="237" spans="7:13">
      <c r="G237" s="102"/>
      <c r="M237" s="101"/>
    </row>
    <row r="238" spans="7:13">
      <c r="G238" s="102"/>
      <c r="M238" s="101"/>
    </row>
    <row r="239" spans="7:13">
      <c r="G239" s="102"/>
      <c r="M239" s="101"/>
    </row>
    <row r="240" spans="7:13">
      <c r="G240" s="102"/>
      <c r="M240" s="101"/>
    </row>
    <row r="241" spans="7:13">
      <c r="G241" s="102"/>
      <c r="M241" s="101"/>
    </row>
    <row r="242" spans="7:13">
      <c r="G242" s="102"/>
      <c r="M242" s="101"/>
    </row>
    <row r="243" spans="7:13">
      <c r="G243" s="102"/>
      <c r="M243" s="101"/>
    </row>
    <row r="244" spans="7:13">
      <c r="G244" s="102"/>
      <c r="M244" s="101"/>
    </row>
    <row r="245" spans="7:13">
      <c r="G245" s="102"/>
      <c r="M245" s="101"/>
    </row>
    <row r="246" spans="7:13">
      <c r="G246" s="102"/>
      <c r="M246" s="101"/>
    </row>
    <row r="247" spans="7:13">
      <c r="G247" s="102"/>
      <c r="M247" s="101"/>
    </row>
    <row r="248" spans="7:13">
      <c r="G248" s="102"/>
      <c r="M248" s="101"/>
    </row>
    <row r="249" spans="7:13">
      <c r="G249" s="102"/>
      <c r="M249" s="101"/>
    </row>
    <row r="250" spans="7:13">
      <c r="G250" s="102"/>
      <c r="M250" s="101"/>
    </row>
    <row r="251" spans="7:13">
      <c r="G251" s="102"/>
      <c r="M251" s="101"/>
    </row>
    <row r="252" spans="7:13">
      <c r="G252" s="102"/>
      <c r="M252" s="101"/>
    </row>
    <row r="253" spans="7:13">
      <c r="G253" s="102"/>
      <c r="M253" s="101"/>
    </row>
    <row r="254" spans="7:13">
      <c r="G254" s="102"/>
      <c r="M254" s="101"/>
    </row>
    <row r="255" spans="7:13">
      <c r="G255" s="102"/>
      <c r="M255" s="101"/>
    </row>
    <row r="256" spans="7:13">
      <c r="G256" s="102"/>
      <c r="M256" s="101"/>
    </row>
    <row r="257" spans="7:13">
      <c r="G257" s="102"/>
      <c r="M257" s="101"/>
    </row>
    <row r="258" spans="7:13">
      <c r="G258" s="102"/>
      <c r="M258" s="101"/>
    </row>
    <row r="259" spans="7:13">
      <c r="G259" s="102"/>
      <c r="M259" s="101"/>
    </row>
    <row r="260" spans="7:13">
      <c r="G260" s="102"/>
      <c r="M260" s="101"/>
    </row>
    <row r="261" spans="7:13">
      <c r="G261" s="102"/>
      <c r="M261" s="101"/>
    </row>
    <row r="262" spans="7:13">
      <c r="G262" s="102"/>
      <c r="M262" s="101"/>
    </row>
    <row r="263" spans="7:13">
      <c r="G263" s="102"/>
      <c r="M263" s="101"/>
    </row>
    <row r="264" spans="7:13">
      <c r="G264" s="102"/>
      <c r="M264" s="101"/>
    </row>
    <row r="265" spans="7:13">
      <c r="G265" s="102"/>
      <c r="M265" s="101"/>
    </row>
    <row r="266" spans="7:13">
      <c r="G266" s="102"/>
      <c r="M266" s="101"/>
    </row>
    <row r="267" spans="7:13">
      <c r="G267" s="102"/>
      <c r="M267" s="101"/>
    </row>
    <row r="268" spans="7:13">
      <c r="G268" s="102"/>
      <c r="M268" s="101"/>
    </row>
    <row r="269" spans="7:13">
      <c r="G269" s="102"/>
      <c r="M269" s="101"/>
    </row>
    <row r="270" spans="7:13">
      <c r="G270" s="102"/>
      <c r="M270" s="101"/>
    </row>
    <row r="271" spans="7:13">
      <c r="G271" s="102"/>
      <c r="M271" s="101"/>
    </row>
    <row r="272" spans="7:13">
      <c r="G272" s="102"/>
      <c r="M272" s="101"/>
    </row>
    <row r="273" spans="7:13">
      <c r="G273" s="102"/>
      <c r="M273" s="101"/>
    </row>
    <row r="274" spans="7:13">
      <c r="G274" s="102"/>
      <c r="M274" s="101"/>
    </row>
    <row r="275" spans="7:13">
      <c r="G275" s="102"/>
      <c r="M275" s="101"/>
    </row>
    <row r="276" spans="7:13">
      <c r="G276" s="102"/>
      <c r="M276" s="101"/>
    </row>
    <row r="277" spans="7:13">
      <c r="G277" s="102"/>
      <c r="M277" s="101"/>
    </row>
    <row r="278" spans="7:13">
      <c r="G278" s="102"/>
      <c r="M278" s="101"/>
    </row>
    <row r="279" spans="7:13">
      <c r="G279" s="102"/>
      <c r="M279" s="101"/>
    </row>
    <row r="280" spans="7:13">
      <c r="G280" s="102"/>
      <c r="M280" s="101"/>
    </row>
    <row r="281" spans="7:13">
      <c r="G281" s="102"/>
      <c r="M281" s="101"/>
    </row>
    <row r="282" spans="7:13">
      <c r="G282" s="102"/>
      <c r="M282" s="101"/>
    </row>
    <row r="283" spans="7:13">
      <c r="G283" s="102"/>
      <c r="M283" s="101"/>
    </row>
    <row r="284" spans="7:13">
      <c r="G284" s="102"/>
      <c r="M284" s="101"/>
    </row>
    <row r="285" spans="7:13">
      <c r="G285" s="102"/>
      <c r="M285" s="101"/>
    </row>
    <row r="286" spans="7:13">
      <c r="G286" s="102"/>
      <c r="M286" s="101"/>
    </row>
    <row r="287" spans="7:13">
      <c r="G287" s="102"/>
      <c r="M287" s="101"/>
    </row>
    <row r="288" spans="7:13">
      <c r="G288" s="102"/>
      <c r="M288" s="101"/>
    </row>
    <row r="289" spans="7:13">
      <c r="G289" s="102"/>
      <c r="M289" s="101"/>
    </row>
    <row r="290" spans="7:13">
      <c r="G290" s="102"/>
      <c r="M290" s="101"/>
    </row>
    <row r="291" spans="7:13">
      <c r="G291" s="102"/>
      <c r="M291" s="101"/>
    </row>
    <row r="292" spans="7:13">
      <c r="G292" s="102"/>
      <c r="M292" s="101"/>
    </row>
    <row r="293" spans="7:13">
      <c r="G293" s="102"/>
      <c r="M293" s="101"/>
    </row>
    <row r="294" spans="7:13">
      <c r="G294" s="102"/>
      <c r="M294" s="101"/>
    </row>
    <row r="295" spans="7:13">
      <c r="G295" s="102"/>
      <c r="M295" s="101"/>
    </row>
    <row r="296" spans="7:13">
      <c r="G296" s="102"/>
      <c r="M296" s="101"/>
    </row>
    <row r="297" spans="7:13">
      <c r="G297" s="102"/>
      <c r="M297" s="101"/>
    </row>
    <row r="298" spans="7:13">
      <c r="G298" s="102"/>
      <c r="M298" s="101"/>
    </row>
    <row r="299" spans="7:13">
      <c r="G299" s="102"/>
      <c r="M299" s="101"/>
    </row>
    <row r="300" spans="7:13">
      <c r="G300" s="102"/>
      <c r="M300" s="101"/>
    </row>
    <row r="301" spans="7:13">
      <c r="G301" s="102"/>
      <c r="M301" s="101"/>
    </row>
    <row r="302" spans="7:13">
      <c r="G302" s="102"/>
      <c r="M302" s="101"/>
    </row>
    <row r="303" spans="7:13">
      <c r="G303" s="102"/>
      <c r="M303" s="101"/>
    </row>
    <row r="304" spans="7:13">
      <c r="G304" s="102"/>
      <c r="M304" s="101"/>
    </row>
    <row r="305" spans="7:13">
      <c r="G305" s="102"/>
      <c r="M305" s="101"/>
    </row>
    <row r="306" spans="7:13">
      <c r="G306" s="102"/>
      <c r="M306" s="101"/>
    </row>
    <row r="307" spans="7:13">
      <c r="G307" s="102"/>
      <c r="M307" s="101"/>
    </row>
    <row r="308" spans="7:13">
      <c r="G308" s="102"/>
      <c r="M308" s="101"/>
    </row>
    <row r="309" spans="7:13">
      <c r="G309" s="102"/>
      <c r="M309" s="101"/>
    </row>
    <row r="310" spans="7:13">
      <c r="G310" s="102"/>
      <c r="M310" s="101"/>
    </row>
    <row r="311" spans="7:13">
      <c r="G311" s="102"/>
      <c r="M311" s="101"/>
    </row>
    <row r="312" spans="7:13">
      <c r="G312" s="102"/>
      <c r="M312" s="101"/>
    </row>
    <row r="313" spans="7:13">
      <c r="G313" s="102"/>
      <c r="M313" s="101"/>
    </row>
    <row r="314" spans="7:13">
      <c r="G314" s="102"/>
      <c r="M314" s="101"/>
    </row>
    <row r="315" spans="7:13">
      <c r="G315" s="102"/>
      <c r="M315" s="101"/>
    </row>
    <row r="316" spans="7:13">
      <c r="G316" s="102"/>
      <c r="M316" s="101"/>
    </row>
    <row r="317" spans="7:13">
      <c r="G317" s="102"/>
      <c r="M317" s="101"/>
    </row>
    <row r="318" spans="7:13">
      <c r="G318" s="102"/>
      <c r="M318" s="101"/>
    </row>
    <row r="319" spans="7:13">
      <c r="G319" s="102"/>
      <c r="M319" s="101"/>
    </row>
    <row r="320" spans="7:13">
      <c r="G320" s="102"/>
      <c r="M320" s="101"/>
    </row>
    <row r="321" spans="7:13">
      <c r="G321" s="102"/>
      <c r="M321" s="101"/>
    </row>
    <row r="322" spans="7:13">
      <c r="G322" s="102"/>
      <c r="M322" s="101"/>
    </row>
    <row r="323" spans="7:13">
      <c r="G323" s="102"/>
      <c r="M323" s="101"/>
    </row>
    <row r="324" spans="7:13">
      <c r="G324" s="102"/>
      <c r="M324" s="101"/>
    </row>
    <row r="325" spans="7:13">
      <c r="G325" s="102"/>
      <c r="M325" s="101"/>
    </row>
    <row r="326" spans="7:13">
      <c r="G326" s="102"/>
      <c r="M326" s="101"/>
    </row>
    <row r="327" spans="7:13">
      <c r="G327" s="102"/>
      <c r="M327" s="101"/>
    </row>
    <row r="328" spans="7:13">
      <c r="G328" s="102"/>
      <c r="M328" s="101"/>
    </row>
    <row r="329" spans="7:13">
      <c r="G329" s="102"/>
      <c r="M329" s="101"/>
    </row>
    <row r="330" spans="7:13">
      <c r="G330" s="102"/>
      <c r="M330" s="101"/>
    </row>
    <row r="331" spans="7:13">
      <c r="G331" s="102"/>
      <c r="M331" s="101"/>
    </row>
    <row r="332" spans="7:13">
      <c r="G332" s="102"/>
      <c r="M332" s="101"/>
    </row>
    <row r="333" spans="7:13">
      <c r="G333" s="102"/>
      <c r="M333" s="101"/>
    </row>
    <row r="334" spans="7:13">
      <c r="G334" s="102"/>
      <c r="M334" s="101"/>
    </row>
    <row r="335" spans="7:13">
      <c r="G335" s="102"/>
      <c r="M335" s="101"/>
    </row>
    <row r="336" spans="7:13">
      <c r="G336" s="102"/>
      <c r="M336" s="101"/>
    </row>
    <row r="337" spans="7:13">
      <c r="G337" s="102"/>
      <c r="M337" s="101"/>
    </row>
    <row r="338" spans="7:13">
      <c r="G338" s="102"/>
      <c r="M338" s="101"/>
    </row>
    <row r="339" spans="7:13">
      <c r="G339" s="102"/>
      <c r="M339" s="101"/>
    </row>
    <row r="340" spans="7:13">
      <c r="G340" s="102"/>
      <c r="M340" s="101"/>
    </row>
    <row r="341" spans="7:13">
      <c r="G341" s="102"/>
      <c r="M341" s="101"/>
    </row>
    <row r="342" spans="7:13">
      <c r="G342" s="102"/>
      <c r="M342" s="101"/>
    </row>
    <row r="343" spans="7:13">
      <c r="G343" s="102"/>
      <c r="M343" s="101"/>
    </row>
    <row r="344" spans="7:13">
      <c r="G344" s="102"/>
      <c r="M344" s="101"/>
    </row>
    <row r="345" spans="7:13">
      <c r="G345" s="102"/>
      <c r="M345" s="101"/>
    </row>
    <row r="346" spans="7:13">
      <c r="G346" s="102"/>
      <c r="M346" s="101"/>
    </row>
    <row r="347" spans="7:13">
      <c r="G347" s="102"/>
      <c r="M347" s="101"/>
    </row>
    <row r="348" spans="7:13">
      <c r="G348" s="102"/>
      <c r="M348" s="101"/>
    </row>
    <row r="349" spans="7:13">
      <c r="G349" s="102"/>
      <c r="M349" s="101"/>
    </row>
    <row r="350" spans="7:13">
      <c r="G350" s="102"/>
      <c r="M350" s="101"/>
    </row>
    <row r="351" spans="7:13">
      <c r="G351" s="102"/>
      <c r="M351" s="101"/>
    </row>
    <row r="352" spans="7:13">
      <c r="G352" s="102"/>
      <c r="M352" s="101"/>
    </row>
    <row r="353" spans="7:13">
      <c r="G353" s="102"/>
      <c r="M353" s="101"/>
    </row>
    <row r="354" spans="7:13">
      <c r="G354" s="102"/>
      <c r="M354" s="101"/>
    </row>
    <row r="355" spans="7:13">
      <c r="G355" s="102"/>
      <c r="M355" s="101"/>
    </row>
    <row r="356" spans="7:13">
      <c r="G356" s="102"/>
      <c r="M356" s="101"/>
    </row>
    <row r="357" spans="7:13">
      <c r="G357" s="102"/>
      <c r="M357" s="101"/>
    </row>
    <row r="358" spans="7:13">
      <c r="G358" s="102"/>
      <c r="M358" s="101"/>
    </row>
    <row r="359" spans="7:13">
      <c r="G359" s="102"/>
      <c r="M359" s="101"/>
    </row>
    <row r="360" spans="7:13">
      <c r="G360" s="102"/>
      <c r="M360" s="101"/>
    </row>
    <row r="361" spans="7:13">
      <c r="G361" s="102"/>
      <c r="M361" s="101"/>
    </row>
    <row r="362" spans="7:13">
      <c r="G362" s="102"/>
      <c r="M362" s="101"/>
    </row>
    <row r="363" spans="7:13">
      <c r="G363" s="102"/>
      <c r="M363" s="101"/>
    </row>
    <row r="364" spans="7:13">
      <c r="G364" s="102"/>
      <c r="M364" s="101"/>
    </row>
    <row r="365" spans="7:13">
      <c r="G365" s="102"/>
      <c r="M365" s="101"/>
    </row>
    <row r="366" spans="7:13">
      <c r="G366" s="102"/>
      <c r="M366" s="101"/>
    </row>
    <row r="367" spans="7:13">
      <c r="G367" s="102"/>
      <c r="M367" s="101"/>
    </row>
    <row r="368" spans="7:13">
      <c r="G368" s="102"/>
      <c r="M368" s="101"/>
    </row>
    <row r="369" spans="7:13">
      <c r="G369" s="102"/>
      <c r="M369" s="101"/>
    </row>
    <row r="370" spans="7:13">
      <c r="G370" s="102"/>
      <c r="M370" s="101"/>
    </row>
    <row r="371" spans="7:13">
      <c r="G371" s="102"/>
      <c r="M371" s="101"/>
    </row>
    <row r="372" spans="7:13">
      <c r="G372" s="102"/>
      <c r="M372" s="101"/>
    </row>
    <row r="373" spans="7:13">
      <c r="G373" s="102"/>
      <c r="M373" s="101"/>
    </row>
    <row r="374" spans="7:13">
      <c r="G374" s="102"/>
      <c r="M374" s="101"/>
    </row>
    <row r="375" spans="7:13">
      <c r="G375" s="102"/>
      <c r="M375" s="101"/>
    </row>
    <row r="376" spans="7:13">
      <c r="G376" s="102"/>
      <c r="M376" s="101"/>
    </row>
    <row r="377" spans="7:13">
      <c r="G377" s="102"/>
      <c r="M377" s="101"/>
    </row>
    <row r="378" spans="7:13">
      <c r="G378" s="102"/>
      <c r="M378" s="101"/>
    </row>
    <row r="379" spans="7:13">
      <c r="G379" s="102"/>
      <c r="M379" s="101"/>
    </row>
    <row r="380" spans="7:13">
      <c r="G380" s="102"/>
      <c r="M380" s="101"/>
    </row>
    <row r="381" spans="7:13">
      <c r="G381" s="102"/>
      <c r="M381" s="101"/>
    </row>
    <row r="382" spans="7:13">
      <c r="G382" s="102"/>
      <c r="M382" s="101"/>
    </row>
    <row r="383" spans="7:13">
      <c r="G383" s="102"/>
      <c r="M383" s="101"/>
    </row>
    <row r="384" spans="7:13">
      <c r="G384" s="102"/>
      <c r="M384" s="101"/>
    </row>
    <row r="385" spans="7:13">
      <c r="G385" s="102"/>
      <c r="M385" s="101"/>
    </row>
    <row r="386" spans="7:13">
      <c r="G386" s="102"/>
      <c r="M386" s="101"/>
    </row>
    <row r="387" spans="7:13">
      <c r="G387" s="102"/>
      <c r="M387" s="101"/>
    </row>
    <row r="388" spans="7:13">
      <c r="G388" s="102"/>
      <c r="M388" s="101"/>
    </row>
    <row r="389" spans="7:13">
      <c r="G389" s="102"/>
      <c r="M389" s="101"/>
    </row>
    <row r="390" spans="7:13">
      <c r="G390" s="102"/>
      <c r="M390" s="101"/>
    </row>
    <row r="391" spans="7:13">
      <c r="G391" s="102"/>
      <c r="M391" s="101"/>
    </row>
    <row r="392" spans="7:13">
      <c r="G392" s="102"/>
      <c r="M392" s="101"/>
    </row>
    <row r="393" spans="7:13">
      <c r="G393" s="102"/>
      <c r="M393" s="101"/>
    </row>
    <row r="394" spans="7:13">
      <c r="G394" s="102"/>
      <c r="M394" s="101"/>
    </row>
    <row r="395" spans="7:13">
      <c r="G395" s="102"/>
      <c r="M395" s="101"/>
    </row>
    <row r="396" spans="7:13">
      <c r="G396" s="102"/>
      <c r="M396" s="101"/>
    </row>
    <row r="397" spans="7:13">
      <c r="G397" s="102"/>
      <c r="M397" s="101"/>
    </row>
    <row r="398" spans="7:13">
      <c r="G398" s="102"/>
      <c r="M398" s="101"/>
    </row>
    <row r="399" spans="7:13">
      <c r="G399" s="102"/>
      <c r="M399" s="101"/>
    </row>
    <row r="400" spans="7:13">
      <c r="G400" s="102"/>
      <c r="M400" s="101"/>
    </row>
    <row r="401" spans="7:13">
      <c r="G401" s="102"/>
      <c r="M401" s="101"/>
    </row>
    <row r="402" spans="7:13">
      <c r="G402" s="102"/>
      <c r="M402" s="101"/>
    </row>
    <row r="403" spans="7:13">
      <c r="G403" s="102"/>
      <c r="M403" s="101"/>
    </row>
    <row r="404" spans="7:13">
      <c r="G404" s="102"/>
      <c r="M404" s="101"/>
    </row>
    <row r="405" spans="7:13">
      <c r="G405" s="102"/>
      <c r="M405" s="101"/>
    </row>
    <row r="406" spans="7:13">
      <c r="G406" s="102"/>
      <c r="M406" s="101"/>
    </row>
    <row r="407" spans="7:13">
      <c r="G407" s="102"/>
      <c r="M407" s="101"/>
    </row>
    <row r="408" spans="7:13">
      <c r="G408" s="102"/>
      <c r="M408" s="101"/>
    </row>
    <row r="409" spans="7:13">
      <c r="G409" s="102"/>
      <c r="M409" s="101"/>
    </row>
    <row r="410" spans="7:13">
      <c r="G410" s="102"/>
      <c r="M410" s="101"/>
    </row>
    <row r="411" spans="7:13">
      <c r="G411" s="102"/>
      <c r="M411" s="101"/>
    </row>
    <row r="412" spans="7:13">
      <c r="G412" s="102"/>
      <c r="M412" s="101"/>
    </row>
    <row r="413" spans="7:13">
      <c r="G413" s="102"/>
      <c r="M413" s="101"/>
    </row>
    <row r="414" spans="7:13">
      <c r="G414" s="102"/>
      <c r="M414" s="101"/>
    </row>
    <row r="415" spans="7:13">
      <c r="G415" s="102"/>
      <c r="M415" s="101"/>
    </row>
    <row r="416" spans="7:13">
      <c r="G416" s="102"/>
      <c r="M416" s="101"/>
    </row>
    <row r="417" spans="7:13">
      <c r="G417" s="102"/>
      <c r="M417" s="101"/>
    </row>
    <row r="418" spans="7:13">
      <c r="G418" s="102"/>
      <c r="M418" s="101"/>
    </row>
    <row r="419" spans="7:13">
      <c r="G419" s="102"/>
      <c r="M419" s="101"/>
    </row>
    <row r="420" spans="7:13">
      <c r="G420" s="102"/>
      <c r="M420" s="101"/>
    </row>
    <row r="421" spans="7:13">
      <c r="G421" s="102"/>
      <c r="M421" s="101"/>
    </row>
    <row r="422" spans="7:13">
      <c r="G422" s="102"/>
      <c r="M422" s="101"/>
    </row>
    <row r="423" spans="7:13">
      <c r="G423" s="102"/>
      <c r="M423" s="101"/>
    </row>
    <row r="424" spans="7:13">
      <c r="G424" s="102"/>
      <c r="M424" s="101"/>
    </row>
    <row r="425" spans="7:13">
      <c r="G425" s="102"/>
      <c r="M425" s="101"/>
    </row>
    <row r="426" spans="7:13">
      <c r="G426" s="102"/>
      <c r="M426" s="101"/>
    </row>
    <row r="427" spans="7:13">
      <c r="G427" s="102"/>
      <c r="M427" s="101"/>
    </row>
    <row r="428" spans="7:13">
      <c r="G428" s="102"/>
      <c r="M428" s="101"/>
    </row>
    <row r="429" spans="7:13">
      <c r="G429" s="102"/>
      <c r="M429" s="101"/>
    </row>
    <row r="430" spans="7:13">
      <c r="G430" s="102"/>
      <c r="M430" s="101"/>
    </row>
    <row r="431" spans="7:13">
      <c r="G431" s="102"/>
      <c r="M431" s="101"/>
    </row>
    <row r="432" spans="7:13">
      <c r="G432" s="102"/>
      <c r="M432" s="101"/>
    </row>
    <row r="433" spans="7:13">
      <c r="G433" s="102"/>
      <c r="M433" s="101"/>
    </row>
    <row r="434" spans="7:13">
      <c r="G434" s="102"/>
      <c r="M434" s="101"/>
    </row>
    <row r="435" spans="7:13">
      <c r="G435" s="102"/>
      <c r="M435" s="101"/>
    </row>
    <row r="436" spans="7:13">
      <c r="G436" s="102"/>
      <c r="M436" s="101"/>
    </row>
    <row r="437" spans="7:13">
      <c r="G437" s="102"/>
      <c r="M437" s="101"/>
    </row>
    <row r="438" spans="7:13">
      <c r="G438" s="102"/>
      <c r="M438" s="101"/>
    </row>
    <row r="439" spans="7:13">
      <c r="G439" s="102"/>
      <c r="M439" s="101"/>
    </row>
    <row r="440" spans="7:13">
      <c r="G440" s="102"/>
      <c r="M440" s="101"/>
    </row>
    <row r="441" spans="7:13">
      <c r="G441" s="102"/>
      <c r="M441" s="101"/>
    </row>
    <row r="442" spans="7:13">
      <c r="G442" s="102"/>
      <c r="M442" s="101"/>
    </row>
    <row r="443" spans="7:13">
      <c r="G443" s="102"/>
      <c r="M443" s="101"/>
    </row>
    <row r="444" spans="7:13">
      <c r="G444" s="102"/>
      <c r="M444" s="101"/>
    </row>
    <row r="445" spans="7:13">
      <c r="G445" s="102"/>
      <c r="M445" s="101"/>
    </row>
    <row r="446" spans="7:13">
      <c r="G446" s="102"/>
      <c r="M446" s="101"/>
    </row>
    <row r="447" spans="7:13">
      <c r="G447" s="102"/>
      <c r="M447" s="101"/>
    </row>
    <row r="448" spans="7:13">
      <c r="G448" s="102"/>
      <c r="M448" s="101"/>
    </row>
    <row r="449" spans="7:13">
      <c r="G449" s="102"/>
      <c r="M449" s="101"/>
    </row>
    <row r="450" spans="7:13">
      <c r="G450" s="102"/>
      <c r="M450" s="101"/>
    </row>
    <row r="451" spans="7:13">
      <c r="G451" s="102"/>
      <c r="M451" s="101"/>
    </row>
    <row r="452" spans="7:13">
      <c r="G452" s="102"/>
      <c r="M452" s="101"/>
    </row>
    <row r="453" spans="7:13">
      <c r="G453" s="102"/>
      <c r="M453" s="101"/>
    </row>
    <row r="454" spans="7:13">
      <c r="G454" s="102"/>
      <c r="M454" s="101"/>
    </row>
    <row r="455" spans="7:13">
      <c r="G455" s="102"/>
      <c r="M455" s="101"/>
    </row>
    <row r="456" spans="7:13">
      <c r="G456" s="102"/>
      <c r="M456" s="101"/>
    </row>
    <row r="457" spans="7:13">
      <c r="G457" s="102"/>
      <c r="M457" s="101"/>
    </row>
    <row r="458" spans="7:13">
      <c r="G458" s="102"/>
      <c r="M458" s="101"/>
    </row>
    <row r="459" spans="7:13">
      <c r="G459" s="102"/>
      <c r="M459" s="101"/>
    </row>
    <row r="460" spans="7:13">
      <c r="G460" s="102"/>
      <c r="M460" s="101"/>
    </row>
    <row r="461" spans="7:13">
      <c r="G461" s="102"/>
      <c r="M461" s="101"/>
    </row>
    <row r="462" spans="7:13">
      <c r="G462" s="102"/>
      <c r="M462" s="101"/>
    </row>
    <row r="463" spans="7:13">
      <c r="G463" s="102"/>
      <c r="M463" s="101"/>
    </row>
    <row r="464" spans="7:13">
      <c r="G464" s="102"/>
      <c r="M464" s="101"/>
    </row>
    <row r="465" spans="7:13">
      <c r="G465" s="102"/>
      <c r="M465" s="101"/>
    </row>
    <row r="466" spans="7:13">
      <c r="G466" s="102"/>
      <c r="M466" s="101"/>
    </row>
    <row r="467" spans="7:13">
      <c r="G467" s="102"/>
      <c r="M467" s="101"/>
    </row>
    <row r="468" spans="7:13">
      <c r="G468" s="102"/>
      <c r="M468" s="101"/>
    </row>
    <row r="469" spans="7:13">
      <c r="G469" s="102"/>
      <c r="M469" s="101"/>
    </row>
    <row r="470" spans="7:13">
      <c r="G470" s="102"/>
      <c r="M470" s="101"/>
    </row>
    <row r="471" spans="7:13">
      <c r="G471" s="102"/>
      <c r="M471" s="101"/>
    </row>
    <row r="472" spans="7:13">
      <c r="G472" s="102"/>
      <c r="M472" s="101"/>
    </row>
    <row r="473" spans="7:13">
      <c r="G473" s="102"/>
      <c r="M473" s="101"/>
    </row>
    <row r="474" spans="7:13">
      <c r="G474" s="102"/>
      <c r="M474" s="101"/>
    </row>
    <row r="475" spans="7:13">
      <c r="G475" s="102"/>
      <c r="M475" s="101"/>
    </row>
    <row r="476" spans="7:13">
      <c r="G476" s="102"/>
      <c r="M476" s="101"/>
    </row>
    <row r="477" spans="7:13">
      <c r="G477" s="102"/>
      <c r="M477" s="101"/>
    </row>
    <row r="478" spans="7:13">
      <c r="G478" s="102"/>
      <c r="M478" s="101"/>
    </row>
    <row r="479" spans="7:13">
      <c r="G479" s="102"/>
      <c r="M479" s="101"/>
    </row>
    <row r="480" spans="7:13">
      <c r="G480" s="102"/>
      <c r="M480" s="101"/>
    </row>
    <row r="481" spans="7:13">
      <c r="G481" s="102"/>
      <c r="M481" s="101"/>
    </row>
    <row r="482" spans="7:13">
      <c r="G482" s="102"/>
      <c r="M482" s="101"/>
    </row>
    <row r="483" spans="7:13">
      <c r="G483" s="102"/>
      <c r="M483" s="101"/>
    </row>
    <row r="484" spans="7:13">
      <c r="G484" s="102"/>
      <c r="M484" s="101"/>
    </row>
    <row r="485" spans="7:13">
      <c r="G485" s="102"/>
      <c r="M485" s="101"/>
    </row>
    <row r="486" spans="7:13">
      <c r="G486" s="102"/>
      <c r="M486" s="101"/>
    </row>
    <row r="487" spans="7:13">
      <c r="G487" s="102"/>
      <c r="M487" s="101"/>
    </row>
    <row r="488" spans="7:13">
      <c r="G488" s="102"/>
      <c r="M488" s="101"/>
    </row>
    <row r="489" spans="7:13">
      <c r="G489" s="102"/>
      <c r="M489" s="101"/>
    </row>
    <row r="490" spans="7:13">
      <c r="G490" s="102"/>
      <c r="M490" s="101"/>
    </row>
    <row r="491" spans="7:13">
      <c r="G491" s="102"/>
      <c r="M491" s="101"/>
    </row>
    <row r="492" spans="7:13">
      <c r="G492" s="102"/>
      <c r="M492" s="101"/>
    </row>
    <row r="493" spans="7:13">
      <c r="G493" s="102"/>
      <c r="M493" s="101"/>
    </row>
    <row r="494" spans="7:13">
      <c r="G494" s="102"/>
      <c r="M494" s="101"/>
    </row>
    <row r="495" spans="7:13">
      <c r="G495" s="102"/>
      <c r="M495" s="101"/>
    </row>
    <row r="496" spans="7:13">
      <c r="G496" s="102"/>
      <c r="M496" s="101"/>
    </row>
    <row r="497" spans="7:13">
      <c r="G497" s="102"/>
      <c r="M497" s="101"/>
    </row>
    <row r="498" spans="7:13">
      <c r="G498" s="102"/>
      <c r="M498" s="101"/>
    </row>
    <row r="499" spans="7:13">
      <c r="G499" s="102"/>
      <c r="M499" s="101"/>
    </row>
    <row r="500" spans="7:13">
      <c r="G500" s="102"/>
      <c r="M500" s="101"/>
    </row>
    <row r="501" spans="7:13">
      <c r="G501" s="102"/>
      <c r="M501" s="101"/>
    </row>
    <row r="502" spans="7:13">
      <c r="G502" s="102"/>
      <c r="M502" s="101"/>
    </row>
    <row r="503" spans="7:13">
      <c r="G503" s="102"/>
      <c r="M503" s="101"/>
    </row>
    <row r="504" spans="7:13">
      <c r="G504" s="102"/>
      <c r="M504" s="101"/>
    </row>
    <row r="505" spans="7:13">
      <c r="G505" s="102"/>
      <c r="M505" s="101"/>
    </row>
    <row r="506" spans="7:13">
      <c r="G506" s="102"/>
      <c r="M506" s="101"/>
    </row>
    <row r="507" spans="7:13">
      <c r="G507" s="102"/>
      <c r="M507" s="101"/>
    </row>
    <row r="508" spans="7:13">
      <c r="G508" s="102"/>
      <c r="M508" s="101"/>
    </row>
    <row r="509" spans="7:13">
      <c r="G509" s="102"/>
      <c r="M509" s="101"/>
    </row>
    <row r="510" spans="7:13">
      <c r="G510" s="102"/>
      <c r="M510" s="101"/>
    </row>
    <row r="511" spans="7:13">
      <c r="G511" s="102"/>
      <c r="M511" s="101"/>
    </row>
    <row r="512" spans="7:13">
      <c r="G512" s="102"/>
      <c r="M512" s="101"/>
    </row>
    <row r="513" spans="7:13">
      <c r="G513" s="102"/>
      <c r="M513" s="101"/>
    </row>
    <row r="514" spans="7:13">
      <c r="G514" s="102"/>
      <c r="M514" s="101"/>
    </row>
    <row r="515" spans="7:13">
      <c r="G515" s="102"/>
      <c r="M515" s="101"/>
    </row>
    <row r="516" spans="7:13">
      <c r="G516" s="102"/>
      <c r="M516" s="101"/>
    </row>
    <row r="517" spans="7:13">
      <c r="G517" s="102"/>
      <c r="M517" s="101"/>
    </row>
    <row r="518" spans="7:13">
      <c r="G518" s="102"/>
      <c r="M518" s="101"/>
    </row>
    <row r="519" spans="7:13">
      <c r="G519" s="102"/>
      <c r="M519" s="101"/>
    </row>
    <row r="520" spans="7:13">
      <c r="G520" s="102"/>
      <c r="M520" s="101"/>
    </row>
    <row r="521" spans="7:13">
      <c r="G521" s="102"/>
      <c r="M521" s="101"/>
    </row>
    <row r="522" spans="7:13">
      <c r="G522" s="102"/>
      <c r="M522" s="101"/>
    </row>
    <row r="523" spans="7:13">
      <c r="G523" s="102"/>
      <c r="M523" s="101"/>
    </row>
    <row r="524" spans="7:13">
      <c r="G524" s="102"/>
      <c r="M524" s="101"/>
    </row>
    <row r="525" spans="7:13">
      <c r="G525" s="102"/>
      <c r="M525" s="101"/>
    </row>
    <row r="526" spans="7:13">
      <c r="G526" s="102"/>
      <c r="M526" s="101"/>
    </row>
    <row r="527" spans="7:13">
      <c r="G527" s="102"/>
      <c r="M527" s="101"/>
    </row>
    <row r="528" spans="7:13">
      <c r="G528" s="102"/>
      <c r="M528" s="101"/>
    </row>
    <row r="529" spans="7:13">
      <c r="G529" s="102"/>
      <c r="M529" s="101"/>
    </row>
    <row r="530" spans="7:13">
      <c r="G530" s="102"/>
      <c r="M530" s="101"/>
    </row>
    <row r="531" spans="7:13">
      <c r="G531" s="102"/>
      <c r="M531" s="101"/>
    </row>
    <row r="532" spans="7:13">
      <c r="G532" s="102"/>
      <c r="M532" s="101"/>
    </row>
    <row r="533" spans="7:13">
      <c r="G533" s="102"/>
      <c r="M533" s="101"/>
    </row>
    <row r="534" spans="7:13">
      <c r="G534" s="102"/>
      <c r="M534" s="101"/>
    </row>
    <row r="535" spans="7:13">
      <c r="G535" s="102"/>
      <c r="M535" s="101"/>
    </row>
    <row r="536" spans="7:13">
      <c r="G536" s="102"/>
      <c r="M536" s="101"/>
    </row>
    <row r="537" spans="7:13">
      <c r="G537" s="102"/>
      <c r="M537" s="101"/>
    </row>
    <row r="538" spans="7:13">
      <c r="G538" s="102"/>
      <c r="M538" s="101"/>
    </row>
    <row r="539" spans="7:13">
      <c r="G539" s="102"/>
      <c r="M539" s="101"/>
    </row>
    <row r="540" spans="7:13">
      <c r="G540" s="102"/>
      <c r="M540" s="101"/>
    </row>
    <row r="541" spans="7:13">
      <c r="G541" s="102"/>
      <c r="M541" s="101"/>
    </row>
    <row r="542" spans="7:13">
      <c r="G542" s="102"/>
      <c r="M542" s="101"/>
    </row>
    <row r="543" spans="7:13">
      <c r="G543" s="102"/>
      <c r="M543" s="101"/>
    </row>
    <row r="544" spans="7:13">
      <c r="G544" s="102"/>
      <c r="M544" s="101"/>
    </row>
    <row r="545" spans="7:13">
      <c r="G545" s="102"/>
      <c r="M545" s="101"/>
    </row>
    <row r="546" spans="7:13">
      <c r="G546" s="102"/>
      <c r="M546" s="101"/>
    </row>
    <row r="547" spans="7:13">
      <c r="G547" s="102"/>
      <c r="M547" s="101"/>
    </row>
    <row r="548" spans="7:13">
      <c r="G548" s="102"/>
      <c r="M548" s="101"/>
    </row>
    <row r="549" spans="7:13">
      <c r="G549" s="102"/>
      <c r="M549" s="101"/>
    </row>
    <row r="550" spans="7:13">
      <c r="G550" s="102"/>
      <c r="M550" s="101"/>
    </row>
    <row r="551" spans="7:13">
      <c r="G551" s="102"/>
      <c r="M551" s="101"/>
    </row>
    <row r="552" spans="7:13">
      <c r="G552" s="102"/>
      <c r="M552" s="101"/>
    </row>
    <row r="553" spans="7:13">
      <c r="G553" s="102"/>
      <c r="M553" s="101"/>
    </row>
    <row r="554" spans="7:13">
      <c r="G554" s="102"/>
      <c r="M554" s="101"/>
    </row>
    <row r="555" spans="7:13">
      <c r="G555" s="102"/>
      <c r="M555" s="101"/>
    </row>
    <row r="556" spans="7:13">
      <c r="G556" s="102"/>
      <c r="M556" s="101"/>
    </row>
    <row r="557" spans="7:13">
      <c r="G557" s="102"/>
      <c r="M557" s="101"/>
    </row>
    <row r="558" spans="7:13">
      <c r="G558" s="102"/>
      <c r="M558" s="101"/>
    </row>
    <row r="559" spans="7:13">
      <c r="G559" s="102"/>
      <c r="M559" s="101"/>
    </row>
    <row r="560" spans="7:13">
      <c r="G560" s="102"/>
      <c r="M560" s="101"/>
    </row>
    <row r="561" spans="7:13">
      <c r="G561" s="102"/>
      <c r="M561" s="101"/>
    </row>
    <row r="562" spans="7:13">
      <c r="G562" s="102"/>
      <c r="M562" s="101"/>
    </row>
    <row r="563" spans="7:13">
      <c r="G563" s="102"/>
      <c r="M563" s="101"/>
    </row>
    <row r="564" spans="7:13">
      <c r="G564" s="102"/>
      <c r="M564" s="101"/>
    </row>
    <row r="565" spans="7:13">
      <c r="G565" s="102"/>
      <c r="M565" s="101"/>
    </row>
    <row r="566" spans="7:13">
      <c r="G566" s="102"/>
      <c r="M566" s="101"/>
    </row>
    <row r="567" spans="7:13">
      <c r="G567" s="102"/>
      <c r="M567" s="101"/>
    </row>
    <row r="568" spans="7:13">
      <c r="G568" s="102"/>
      <c r="M568" s="101"/>
    </row>
    <row r="569" spans="7:13">
      <c r="G569" s="102"/>
      <c r="M569" s="101"/>
    </row>
    <row r="570" spans="7:13">
      <c r="G570" s="102"/>
      <c r="M570" s="101"/>
    </row>
    <row r="571" spans="7:13">
      <c r="G571" s="102"/>
      <c r="M571" s="101"/>
    </row>
    <row r="572" spans="7:13">
      <c r="G572" s="102"/>
      <c r="M572" s="101"/>
    </row>
    <row r="573" spans="7:13">
      <c r="G573" s="102"/>
      <c r="M573" s="101"/>
    </row>
    <row r="574" spans="7:13">
      <c r="G574" s="102"/>
      <c r="M574" s="101"/>
    </row>
    <row r="575" spans="7:13">
      <c r="G575" s="102"/>
      <c r="M575" s="101"/>
    </row>
    <row r="576" spans="7:13">
      <c r="G576" s="102"/>
      <c r="M576" s="101"/>
    </row>
    <row r="577" spans="7:13">
      <c r="G577" s="102"/>
      <c r="M577" s="101"/>
    </row>
    <row r="578" spans="7:13">
      <c r="G578" s="102"/>
      <c r="M578" s="101"/>
    </row>
    <row r="579" spans="7:13">
      <c r="G579" s="102"/>
      <c r="M579" s="101"/>
    </row>
    <row r="580" spans="7:13">
      <c r="G580" s="102"/>
      <c r="M580" s="101"/>
    </row>
    <row r="581" spans="7:13">
      <c r="G581" s="102"/>
      <c r="M581" s="101"/>
    </row>
    <row r="582" spans="7:13">
      <c r="G582" s="102"/>
      <c r="M582" s="101"/>
    </row>
    <row r="583" spans="7:13">
      <c r="G583" s="102"/>
      <c r="M583" s="101"/>
    </row>
    <row r="584" spans="7:13">
      <c r="G584" s="102"/>
      <c r="M584" s="101"/>
    </row>
    <row r="585" spans="7:13">
      <c r="G585" s="102"/>
      <c r="M585" s="101"/>
    </row>
    <row r="586" spans="7:13">
      <c r="G586" s="102"/>
      <c r="M586" s="101"/>
    </row>
    <row r="587" spans="7:13">
      <c r="G587" s="102"/>
      <c r="M587" s="101"/>
    </row>
    <row r="588" spans="7:13">
      <c r="G588" s="102"/>
      <c r="M588" s="101"/>
    </row>
    <row r="589" spans="7:13">
      <c r="G589" s="102"/>
      <c r="M589" s="101"/>
    </row>
    <row r="590" spans="7:13">
      <c r="G590" s="102"/>
      <c r="M590" s="101"/>
    </row>
    <row r="591" spans="7:13">
      <c r="G591" s="102"/>
      <c r="M591" s="101"/>
    </row>
    <row r="592" spans="7:13">
      <c r="G592" s="102"/>
      <c r="M592" s="101"/>
    </row>
    <row r="593" spans="7:13">
      <c r="G593" s="102"/>
      <c r="M593" s="101"/>
    </row>
    <row r="594" spans="7:13">
      <c r="G594" s="102"/>
      <c r="M594" s="101"/>
    </row>
    <row r="595" spans="7:13">
      <c r="G595" s="102"/>
      <c r="M595" s="101"/>
    </row>
    <row r="596" spans="7:13">
      <c r="G596" s="102"/>
      <c r="M596" s="101"/>
    </row>
    <row r="597" spans="7:13">
      <c r="G597" s="102"/>
      <c r="M597" s="101"/>
    </row>
    <row r="598" spans="7:13">
      <c r="G598" s="102"/>
      <c r="M598" s="101"/>
    </row>
    <row r="599" spans="7:13">
      <c r="G599" s="102"/>
      <c r="M599" s="101"/>
    </row>
    <row r="600" spans="7:13">
      <c r="G600" s="102"/>
      <c r="M600" s="101"/>
    </row>
    <row r="601" spans="7:13">
      <c r="G601" s="102"/>
      <c r="M601" s="101"/>
    </row>
    <row r="602" spans="7:13">
      <c r="G602" s="102"/>
      <c r="M602" s="101"/>
    </row>
    <row r="603" spans="7:13">
      <c r="G603" s="102"/>
      <c r="M603" s="101"/>
    </row>
    <row r="604" spans="7:13">
      <c r="G604" s="102"/>
      <c r="M604" s="101"/>
    </row>
    <row r="605" spans="7:13">
      <c r="G605" s="102"/>
      <c r="M605" s="101"/>
    </row>
    <row r="606" spans="7:13">
      <c r="G606" s="102"/>
      <c r="M606" s="101"/>
    </row>
    <row r="607" spans="7:13">
      <c r="G607" s="102"/>
      <c r="M607" s="101"/>
    </row>
    <row r="608" spans="7:13">
      <c r="G608" s="102"/>
      <c r="M608" s="101"/>
    </row>
    <row r="609" spans="7:13">
      <c r="G609" s="102"/>
      <c r="M609" s="101"/>
    </row>
    <row r="610" spans="7:13">
      <c r="G610" s="102"/>
      <c r="M610" s="101"/>
    </row>
    <row r="611" spans="7:13">
      <c r="G611" s="102"/>
      <c r="M611" s="101"/>
    </row>
    <row r="612" spans="7:13">
      <c r="G612" s="102"/>
      <c r="M612" s="101"/>
    </row>
    <row r="613" spans="7:13">
      <c r="G613" s="102"/>
      <c r="M613" s="101"/>
    </row>
    <row r="614" spans="7:13">
      <c r="G614" s="102"/>
      <c r="M614" s="101"/>
    </row>
    <row r="615" spans="7:13">
      <c r="G615" s="102"/>
      <c r="M615" s="101"/>
    </row>
    <row r="616" spans="7:13">
      <c r="G616" s="102"/>
      <c r="M616" s="101"/>
    </row>
    <row r="617" spans="7:13">
      <c r="G617" s="102"/>
      <c r="M617" s="101"/>
    </row>
    <row r="618" spans="7:13">
      <c r="G618" s="102"/>
      <c r="M618" s="101"/>
    </row>
    <row r="619" spans="7:13">
      <c r="G619" s="102"/>
      <c r="M619" s="101"/>
    </row>
    <row r="620" spans="7:13">
      <c r="G620" s="102"/>
      <c r="M620" s="101"/>
    </row>
    <row r="621" spans="7:13">
      <c r="G621" s="102"/>
      <c r="M621" s="101"/>
    </row>
    <row r="622" spans="7:13">
      <c r="G622" s="102"/>
      <c r="M622" s="101"/>
    </row>
    <row r="623" spans="7:13">
      <c r="G623" s="102"/>
      <c r="M623" s="101"/>
    </row>
    <row r="624" spans="7:13">
      <c r="G624" s="102"/>
      <c r="M624" s="101"/>
    </row>
    <row r="625" spans="7:13">
      <c r="G625" s="102"/>
      <c r="M625" s="101"/>
    </row>
    <row r="626" spans="7:13">
      <c r="G626" s="102"/>
      <c r="M626" s="101"/>
    </row>
    <row r="627" spans="7:13">
      <c r="G627" s="102"/>
      <c r="M627" s="101"/>
    </row>
    <row r="628" spans="7:13">
      <c r="G628" s="102"/>
      <c r="M628" s="101"/>
    </row>
    <row r="629" spans="7:13">
      <c r="G629" s="102"/>
      <c r="M629" s="101"/>
    </row>
    <row r="630" spans="7:13">
      <c r="G630" s="102"/>
      <c r="M630" s="101"/>
    </row>
    <row r="631" spans="7:13">
      <c r="G631" s="102"/>
      <c r="M631" s="101"/>
    </row>
    <row r="632" spans="7:13">
      <c r="G632" s="102"/>
      <c r="M632" s="101"/>
    </row>
    <row r="633" spans="7:13">
      <c r="G633" s="102"/>
      <c r="M633" s="101"/>
    </row>
    <row r="634" spans="7:13">
      <c r="G634" s="102"/>
      <c r="M634" s="101"/>
    </row>
    <row r="635" spans="7:13">
      <c r="G635" s="102"/>
      <c r="M635" s="101"/>
    </row>
    <row r="636" spans="7:13">
      <c r="G636" s="102"/>
      <c r="M636" s="101"/>
    </row>
    <row r="637" spans="7:13">
      <c r="G637" s="102"/>
      <c r="M637" s="101"/>
    </row>
    <row r="638" spans="7:13">
      <c r="G638" s="102"/>
      <c r="M638" s="101"/>
    </row>
    <row r="639" spans="7:13">
      <c r="G639" s="102"/>
      <c r="M639" s="101"/>
    </row>
    <row r="640" spans="7:13">
      <c r="G640" s="102"/>
      <c r="M640" s="101"/>
    </row>
    <row r="641" spans="7:13">
      <c r="G641" s="102"/>
      <c r="M641" s="101"/>
    </row>
    <row r="642" spans="7:13">
      <c r="G642" s="102"/>
      <c r="M642" s="101"/>
    </row>
    <row r="643" spans="7:13">
      <c r="G643" s="102"/>
      <c r="M643" s="101"/>
    </row>
    <row r="644" spans="7:13">
      <c r="G644" s="102"/>
      <c r="M644" s="101"/>
    </row>
    <row r="645" spans="7:13">
      <c r="G645" s="102"/>
      <c r="M645" s="101"/>
    </row>
    <row r="646" spans="7:13">
      <c r="G646" s="102"/>
      <c r="M646" s="101"/>
    </row>
    <row r="647" spans="7:13">
      <c r="G647" s="102"/>
      <c r="M647" s="101"/>
    </row>
    <row r="648" spans="7:13">
      <c r="G648" s="102"/>
      <c r="M648" s="101"/>
    </row>
    <row r="649" spans="7:13">
      <c r="G649" s="102"/>
      <c r="M649" s="101"/>
    </row>
    <row r="650" spans="7:13">
      <c r="G650" s="102"/>
      <c r="M650" s="101"/>
    </row>
    <row r="651" spans="7:13">
      <c r="G651" s="102"/>
      <c r="M651" s="101"/>
    </row>
    <row r="652" spans="7:13">
      <c r="G652" s="102"/>
      <c r="M652" s="101"/>
    </row>
    <row r="653" spans="7:13">
      <c r="G653" s="102"/>
      <c r="M653" s="101"/>
    </row>
    <row r="654" spans="7:13">
      <c r="G654" s="102"/>
      <c r="M654" s="101"/>
    </row>
    <row r="655" spans="7:13">
      <c r="G655" s="102"/>
      <c r="M655" s="101"/>
    </row>
    <row r="656" spans="7:13">
      <c r="G656" s="102"/>
      <c r="M656" s="101"/>
    </row>
    <row r="657" spans="7:13">
      <c r="G657" s="102"/>
      <c r="M657" s="101"/>
    </row>
    <row r="658" spans="7:13">
      <c r="G658" s="102"/>
      <c r="M658" s="101"/>
    </row>
    <row r="659" spans="7:13">
      <c r="G659" s="102"/>
      <c r="M659" s="101"/>
    </row>
    <row r="660" spans="7:13">
      <c r="G660" s="102"/>
      <c r="M660" s="101"/>
    </row>
    <row r="661" spans="7:13">
      <c r="G661" s="102"/>
      <c r="M661" s="101"/>
    </row>
    <row r="662" spans="7:13">
      <c r="G662" s="102"/>
      <c r="M662" s="101"/>
    </row>
    <row r="663" spans="7:13">
      <c r="G663" s="102"/>
      <c r="M663" s="101"/>
    </row>
    <row r="664" spans="7:13">
      <c r="G664" s="102"/>
      <c r="M664" s="101"/>
    </row>
    <row r="665" spans="7:13">
      <c r="G665" s="102"/>
      <c r="M665" s="101"/>
    </row>
    <row r="666" spans="7:13">
      <c r="G666" s="102"/>
      <c r="M666" s="101"/>
    </row>
    <row r="667" spans="7:13">
      <c r="G667" s="102"/>
      <c r="M667" s="101"/>
    </row>
    <row r="668" spans="7:13">
      <c r="G668" s="102"/>
      <c r="M668" s="101"/>
    </row>
    <row r="669" spans="7:13">
      <c r="G669" s="102"/>
      <c r="M669" s="101"/>
    </row>
    <row r="670" spans="7:13">
      <c r="G670" s="102"/>
      <c r="M670" s="101"/>
    </row>
    <row r="671" spans="7:13">
      <c r="G671" s="102"/>
      <c r="M671" s="101"/>
    </row>
    <row r="672" spans="7:13">
      <c r="G672" s="102"/>
      <c r="M672" s="101"/>
    </row>
    <row r="673" spans="7:13">
      <c r="G673" s="102"/>
      <c r="M673" s="101"/>
    </row>
    <row r="674" spans="7:13">
      <c r="G674" s="102"/>
      <c r="M674" s="101"/>
    </row>
    <row r="675" spans="7:13">
      <c r="G675" s="102"/>
      <c r="M675" s="101"/>
    </row>
    <row r="676" spans="7:13">
      <c r="G676" s="102"/>
      <c r="M676" s="101"/>
    </row>
    <row r="677" spans="7:13">
      <c r="G677" s="102"/>
      <c r="M677" s="101"/>
    </row>
    <row r="678" spans="7:13">
      <c r="G678" s="102"/>
      <c r="M678" s="101"/>
    </row>
    <row r="679" spans="7:13">
      <c r="G679" s="102"/>
      <c r="M679" s="101"/>
    </row>
    <row r="680" spans="7:13">
      <c r="G680" s="102"/>
      <c r="M680" s="101"/>
    </row>
    <row r="681" spans="7:13">
      <c r="G681" s="102"/>
      <c r="M681" s="101"/>
    </row>
    <row r="682" spans="7:13">
      <c r="G682" s="102"/>
      <c r="M682" s="101"/>
    </row>
    <row r="683" spans="7:13">
      <c r="G683" s="102"/>
      <c r="M683" s="101"/>
    </row>
    <row r="684" spans="7:13">
      <c r="G684" s="102"/>
      <c r="M684" s="101"/>
    </row>
    <row r="685" spans="7:13">
      <c r="G685" s="102"/>
      <c r="M685" s="101"/>
    </row>
    <row r="686" spans="7:13">
      <c r="G686" s="102"/>
      <c r="M686" s="101"/>
    </row>
    <row r="687" spans="7:13">
      <c r="G687" s="102"/>
      <c r="M687" s="101"/>
    </row>
    <row r="688" spans="7:13">
      <c r="G688" s="102"/>
      <c r="M688" s="101"/>
    </row>
    <row r="689" spans="7:13">
      <c r="G689" s="102"/>
      <c r="M689" s="101"/>
    </row>
    <row r="690" spans="7:13">
      <c r="G690" s="102"/>
      <c r="M690" s="101"/>
    </row>
    <row r="691" spans="7:13">
      <c r="G691" s="102"/>
      <c r="M691" s="101"/>
    </row>
    <row r="692" spans="7:13">
      <c r="G692" s="102"/>
      <c r="M692" s="101"/>
    </row>
    <row r="693" spans="7:13">
      <c r="G693" s="102"/>
      <c r="M693" s="101"/>
    </row>
    <row r="694" spans="7:13">
      <c r="G694" s="102"/>
      <c r="M694" s="101"/>
    </row>
    <row r="695" spans="7:13">
      <c r="G695" s="102"/>
      <c r="M695" s="101"/>
    </row>
    <row r="696" spans="7:13">
      <c r="G696" s="102"/>
      <c r="M696" s="101"/>
    </row>
    <row r="697" spans="7:13">
      <c r="G697" s="102"/>
      <c r="M697" s="101"/>
    </row>
    <row r="698" spans="7:13">
      <c r="G698" s="102"/>
      <c r="M698" s="101"/>
    </row>
    <row r="699" spans="7:13">
      <c r="G699" s="102"/>
      <c r="M699" s="101"/>
    </row>
    <row r="700" spans="7:13">
      <c r="G700" s="102"/>
      <c r="M700" s="101"/>
    </row>
    <row r="701" spans="7:13">
      <c r="G701" s="102"/>
      <c r="M701" s="101"/>
    </row>
    <row r="702" spans="7:13">
      <c r="G702" s="102"/>
      <c r="M702" s="101"/>
    </row>
    <row r="703" spans="7:13">
      <c r="G703" s="102"/>
      <c r="M703" s="101"/>
    </row>
    <row r="704" spans="7:13">
      <c r="G704" s="102"/>
      <c r="M704" s="101"/>
    </row>
    <row r="705" spans="7:13">
      <c r="G705" s="102"/>
      <c r="M705" s="101"/>
    </row>
    <row r="706" spans="7:13">
      <c r="G706" s="102"/>
      <c r="M706" s="101"/>
    </row>
    <row r="707" spans="7:13">
      <c r="G707" s="102"/>
      <c r="M707" s="101"/>
    </row>
    <row r="708" spans="7:13">
      <c r="G708" s="102"/>
      <c r="M708" s="101"/>
    </row>
    <row r="709" spans="7:13">
      <c r="G709" s="102"/>
      <c r="M709" s="101"/>
    </row>
    <row r="710" spans="7:13">
      <c r="G710" s="102"/>
      <c r="M710" s="101"/>
    </row>
    <row r="711" spans="7:13">
      <c r="G711" s="102"/>
      <c r="M711" s="101"/>
    </row>
    <row r="712" spans="7:13">
      <c r="G712" s="102"/>
      <c r="M712" s="101"/>
    </row>
    <row r="713" spans="7:13">
      <c r="G713" s="102"/>
      <c r="M713" s="101"/>
    </row>
    <row r="714" spans="7:13">
      <c r="G714" s="102"/>
      <c r="M714" s="101"/>
    </row>
    <row r="715" spans="7:13">
      <c r="G715" s="102"/>
      <c r="M715" s="101"/>
    </row>
    <row r="716" spans="7:13">
      <c r="G716" s="102"/>
      <c r="M716" s="101"/>
    </row>
    <row r="717" spans="7:13">
      <c r="G717" s="102"/>
      <c r="M717" s="101"/>
    </row>
    <row r="718" spans="7:13">
      <c r="G718" s="102"/>
      <c r="M718" s="101"/>
    </row>
    <row r="719" spans="7:13">
      <c r="G719" s="102"/>
      <c r="M719" s="101"/>
    </row>
    <row r="720" spans="7:13">
      <c r="G720" s="102"/>
      <c r="M720" s="101"/>
    </row>
    <row r="721" spans="7:13">
      <c r="G721" s="102"/>
      <c r="M721" s="101"/>
    </row>
    <row r="722" spans="7:13">
      <c r="G722" s="102"/>
      <c r="M722" s="101"/>
    </row>
    <row r="723" spans="7:13">
      <c r="G723" s="102"/>
      <c r="M723" s="101"/>
    </row>
    <row r="724" spans="7:13">
      <c r="G724" s="102"/>
      <c r="M724" s="101"/>
    </row>
    <row r="725" spans="7:13">
      <c r="G725" s="102"/>
      <c r="M725" s="101"/>
    </row>
    <row r="726" spans="7:13">
      <c r="G726" s="102"/>
      <c r="M726" s="101"/>
    </row>
    <row r="727" spans="7:13">
      <c r="G727" s="102"/>
      <c r="M727" s="101"/>
    </row>
    <row r="728" spans="7:13">
      <c r="G728" s="102"/>
      <c r="M728" s="101"/>
    </row>
    <row r="729" spans="7:13">
      <c r="G729" s="102"/>
      <c r="M729" s="101"/>
    </row>
    <row r="730" spans="7:13">
      <c r="G730" s="102"/>
      <c r="M730" s="101"/>
    </row>
    <row r="731" spans="7:13">
      <c r="G731" s="102"/>
      <c r="M731" s="101"/>
    </row>
    <row r="732" spans="7:13">
      <c r="G732" s="102"/>
      <c r="M732" s="101"/>
    </row>
    <row r="733" spans="7:13">
      <c r="G733" s="102"/>
      <c r="M733" s="101"/>
    </row>
    <row r="734" spans="7:13">
      <c r="G734" s="102"/>
      <c r="M734" s="101"/>
    </row>
    <row r="735" spans="7:13">
      <c r="G735" s="102"/>
      <c r="M735" s="101"/>
    </row>
    <row r="736" spans="7:13">
      <c r="G736" s="102"/>
      <c r="M736" s="101"/>
    </row>
    <row r="737" spans="7:13">
      <c r="G737" s="102"/>
      <c r="M737" s="101"/>
    </row>
    <row r="738" spans="7:13">
      <c r="G738" s="102"/>
      <c r="M738" s="101"/>
    </row>
    <row r="739" spans="7:13">
      <c r="G739" s="102"/>
      <c r="M739" s="101"/>
    </row>
    <row r="740" spans="7:13">
      <c r="G740" s="102"/>
      <c r="M740" s="101"/>
    </row>
    <row r="741" spans="7:13">
      <c r="G741" s="102"/>
      <c r="M741" s="101"/>
    </row>
    <row r="742" spans="7:13">
      <c r="G742" s="102"/>
      <c r="M742" s="101"/>
    </row>
    <row r="743" spans="7:13">
      <c r="G743" s="102"/>
      <c r="M743" s="101"/>
    </row>
    <row r="744" spans="7:13">
      <c r="G744" s="102"/>
      <c r="M744" s="101"/>
    </row>
    <row r="745" spans="7:13">
      <c r="G745" s="102"/>
      <c r="M745" s="101"/>
    </row>
    <row r="746" spans="7:13">
      <c r="G746" s="102"/>
      <c r="M746" s="101"/>
    </row>
    <row r="747" spans="7:13">
      <c r="G747" s="102"/>
      <c r="M747" s="101"/>
    </row>
    <row r="748" spans="7:13">
      <c r="G748" s="102"/>
      <c r="M748" s="101"/>
    </row>
    <row r="749" spans="7:13">
      <c r="G749" s="102"/>
      <c r="M749" s="101"/>
    </row>
    <row r="750" spans="7:13">
      <c r="G750" s="102"/>
      <c r="M750" s="101"/>
    </row>
    <row r="751" spans="7:13">
      <c r="G751" s="102"/>
      <c r="M751" s="101"/>
    </row>
    <row r="752" spans="7:13">
      <c r="G752" s="102"/>
      <c r="M752" s="101"/>
    </row>
    <row r="753" spans="7:13">
      <c r="G753" s="102"/>
      <c r="M753" s="101"/>
    </row>
    <row r="754" spans="7:13">
      <c r="G754" s="102"/>
      <c r="M754" s="101"/>
    </row>
    <row r="755" spans="7:13">
      <c r="G755" s="102"/>
      <c r="M755" s="101"/>
    </row>
    <row r="756" spans="7:13">
      <c r="G756" s="102"/>
      <c r="M756" s="101"/>
    </row>
    <row r="757" spans="7:13">
      <c r="G757" s="102"/>
      <c r="M757" s="101"/>
    </row>
    <row r="758" spans="7:13">
      <c r="G758" s="102"/>
      <c r="M758" s="101"/>
    </row>
    <row r="759" spans="7:13">
      <c r="G759" s="102"/>
      <c r="M759" s="101"/>
    </row>
    <row r="760" spans="7:13">
      <c r="G760" s="102"/>
      <c r="M760" s="101"/>
    </row>
    <row r="761" spans="7:13">
      <c r="G761" s="102"/>
      <c r="M761" s="101"/>
    </row>
    <row r="762" spans="7:13">
      <c r="G762" s="102"/>
      <c r="M762" s="101"/>
    </row>
    <row r="763" spans="7:13">
      <c r="G763" s="102"/>
      <c r="M763" s="101"/>
    </row>
    <row r="764" spans="7:13">
      <c r="G764" s="102"/>
      <c r="M764" s="101"/>
    </row>
    <row r="765" spans="7:13">
      <c r="G765" s="102"/>
      <c r="M765" s="101"/>
    </row>
    <row r="766" spans="7:13">
      <c r="G766" s="102"/>
      <c r="M766" s="101"/>
    </row>
    <row r="767" spans="7:13">
      <c r="G767" s="102"/>
      <c r="M767" s="101"/>
    </row>
    <row r="768" spans="7:13">
      <c r="G768" s="102"/>
      <c r="M768" s="101"/>
    </row>
    <row r="769" spans="7:13">
      <c r="G769" s="102"/>
      <c r="M769" s="101"/>
    </row>
    <row r="770" spans="7:13">
      <c r="G770" s="102"/>
      <c r="M770" s="101"/>
    </row>
    <row r="771" spans="7:13">
      <c r="G771" s="102"/>
      <c r="M771" s="101"/>
    </row>
    <row r="772" spans="7:13">
      <c r="G772" s="102"/>
      <c r="M772" s="101"/>
    </row>
    <row r="773" spans="7:13">
      <c r="G773" s="102"/>
      <c r="M773" s="101"/>
    </row>
    <row r="774" spans="7:13">
      <c r="G774" s="102"/>
      <c r="M774" s="101"/>
    </row>
    <row r="775" spans="7:13">
      <c r="G775" s="102"/>
      <c r="M775" s="101"/>
    </row>
    <row r="776" spans="7:13">
      <c r="G776" s="102"/>
      <c r="M776" s="101"/>
    </row>
    <row r="777" spans="7:13">
      <c r="G777" s="102"/>
      <c r="M777" s="101"/>
    </row>
    <row r="778" spans="7:13">
      <c r="G778" s="102"/>
      <c r="M778" s="101"/>
    </row>
    <row r="779" spans="7:13">
      <c r="G779" s="102"/>
      <c r="M779" s="101"/>
    </row>
    <row r="780" spans="7:13">
      <c r="G780" s="102"/>
      <c r="M780" s="101"/>
    </row>
    <row r="781" spans="7:13">
      <c r="G781" s="102"/>
      <c r="M781" s="101"/>
    </row>
    <row r="782" spans="7:13">
      <c r="G782" s="102"/>
      <c r="M782" s="101"/>
    </row>
    <row r="783" spans="7:13">
      <c r="G783" s="102"/>
      <c r="M783" s="101"/>
    </row>
    <row r="784" spans="7:13">
      <c r="G784" s="102"/>
      <c r="M784" s="101"/>
    </row>
    <row r="785" spans="7:13">
      <c r="G785" s="102"/>
      <c r="M785" s="101"/>
    </row>
    <row r="786" spans="7:13">
      <c r="G786" s="102"/>
      <c r="M786" s="101"/>
    </row>
    <row r="787" spans="7:13">
      <c r="G787" s="102"/>
      <c r="M787" s="101"/>
    </row>
    <row r="788" spans="7:13">
      <c r="G788" s="102"/>
      <c r="M788" s="101"/>
    </row>
    <row r="789" spans="7:13">
      <c r="G789" s="102"/>
      <c r="M789" s="101"/>
    </row>
    <row r="790" spans="7:13">
      <c r="G790" s="102"/>
      <c r="M790" s="101"/>
    </row>
    <row r="791" spans="7:13">
      <c r="G791" s="102"/>
      <c r="M791" s="101"/>
    </row>
    <row r="792" spans="7:13">
      <c r="G792" s="102"/>
      <c r="M792" s="101"/>
    </row>
    <row r="793" spans="7:13">
      <c r="G793" s="102"/>
      <c r="M793" s="101"/>
    </row>
    <row r="794" spans="7:13">
      <c r="G794" s="102"/>
      <c r="M794" s="101"/>
    </row>
    <row r="795" spans="7:13">
      <c r="G795" s="102"/>
      <c r="M795" s="101"/>
    </row>
    <row r="796" spans="7:13">
      <c r="G796" s="102"/>
      <c r="M796" s="101"/>
    </row>
    <row r="797" spans="7:13">
      <c r="G797" s="102"/>
      <c r="M797" s="101"/>
    </row>
    <row r="798" spans="7:13">
      <c r="G798" s="102"/>
      <c r="M798" s="101"/>
    </row>
    <row r="799" spans="7:13">
      <c r="G799" s="102"/>
      <c r="M799" s="101"/>
    </row>
    <row r="800" spans="7:13">
      <c r="G800" s="102"/>
      <c r="M800" s="101"/>
    </row>
    <row r="801" spans="7:13">
      <c r="G801" s="102"/>
      <c r="M801" s="101"/>
    </row>
    <row r="802" spans="7:13">
      <c r="G802" s="102"/>
      <c r="M802" s="101"/>
    </row>
    <row r="803" spans="7:13">
      <c r="G803" s="102"/>
      <c r="M803" s="101"/>
    </row>
    <row r="804" spans="7:13">
      <c r="G804" s="102"/>
      <c r="M804" s="101"/>
    </row>
    <row r="805" spans="7:13">
      <c r="G805" s="102"/>
      <c r="M805" s="101"/>
    </row>
    <row r="806" spans="7:13">
      <c r="G806" s="102"/>
      <c r="M806" s="101"/>
    </row>
    <row r="807" spans="7:13">
      <c r="G807" s="102"/>
      <c r="M807" s="101"/>
    </row>
    <row r="808" spans="7:13">
      <c r="G808" s="102"/>
      <c r="M808" s="101"/>
    </row>
    <row r="809" spans="7:13">
      <c r="G809" s="102"/>
      <c r="M809" s="101"/>
    </row>
    <row r="810" spans="7:13">
      <c r="G810" s="102"/>
      <c r="M810" s="101"/>
    </row>
    <row r="811" spans="7:13">
      <c r="G811" s="102"/>
      <c r="M811" s="101"/>
    </row>
    <row r="812" spans="7:13">
      <c r="G812" s="102"/>
      <c r="M812" s="101"/>
    </row>
    <row r="813" spans="7:13">
      <c r="G813" s="102"/>
      <c r="M813" s="101"/>
    </row>
    <row r="814" spans="7:13">
      <c r="G814" s="102"/>
      <c r="M814" s="101"/>
    </row>
    <row r="815" spans="7:13">
      <c r="G815" s="102"/>
      <c r="M815" s="101"/>
    </row>
    <row r="816" spans="7:13">
      <c r="G816" s="102"/>
      <c r="M816" s="101"/>
    </row>
    <row r="817" spans="7:13">
      <c r="G817" s="102"/>
      <c r="M817" s="101"/>
    </row>
    <row r="818" spans="7:13">
      <c r="G818" s="102"/>
      <c r="M818" s="101"/>
    </row>
    <row r="819" spans="7:13">
      <c r="G819" s="102"/>
      <c r="M819" s="101"/>
    </row>
    <row r="820" spans="7:13">
      <c r="G820" s="102"/>
      <c r="M820" s="101"/>
    </row>
    <row r="821" spans="7:13">
      <c r="G821" s="102"/>
      <c r="M821" s="101"/>
    </row>
    <row r="822" spans="7:13">
      <c r="G822" s="102"/>
      <c r="M822" s="101"/>
    </row>
    <row r="823" spans="7:13">
      <c r="G823" s="102"/>
      <c r="M823" s="101"/>
    </row>
    <row r="824" spans="7:13">
      <c r="G824" s="102"/>
      <c r="M824" s="101"/>
    </row>
    <row r="825" spans="7:13">
      <c r="G825" s="102"/>
      <c r="M825" s="101"/>
    </row>
    <row r="826" spans="7:13">
      <c r="G826" s="102"/>
      <c r="M826" s="101"/>
    </row>
    <row r="827" spans="7:13">
      <c r="G827" s="102"/>
      <c r="M827" s="101"/>
    </row>
    <row r="828" spans="7:13">
      <c r="G828" s="102"/>
      <c r="M828" s="101"/>
    </row>
    <row r="829" spans="7:13">
      <c r="G829" s="102"/>
      <c r="M829" s="101"/>
    </row>
    <row r="830" spans="7:13">
      <c r="G830" s="102"/>
      <c r="M830" s="101"/>
    </row>
    <row r="831" spans="7:13">
      <c r="G831" s="102"/>
      <c r="M831" s="101"/>
    </row>
    <row r="832" spans="7:13">
      <c r="G832" s="102"/>
      <c r="M832" s="101"/>
    </row>
    <row r="833" spans="7:13">
      <c r="G833" s="102"/>
      <c r="M833" s="101"/>
    </row>
    <row r="834" spans="7:13">
      <c r="G834" s="102"/>
      <c r="M834" s="101"/>
    </row>
    <row r="835" spans="7:13">
      <c r="G835" s="102"/>
      <c r="M835" s="101"/>
    </row>
    <row r="836" spans="7:13">
      <c r="G836" s="102"/>
      <c r="M836" s="101"/>
    </row>
    <row r="837" spans="7:13">
      <c r="G837" s="102"/>
      <c r="M837" s="101"/>
    </row>
    <row r="838" spans="7:13">
      <c r="G838" s="102"/>
      <c r="M838" s="101"/>
    </row>
    <row r="839" spans="7:13">
      <c r="G839" s="102"/>
      <c r="M839" s="101"/>
    </row>
    <row r="840" spans="7:13">
      <c r="G840" s="102"/>
      <c r="M840" s="101"/>
    </row>
    <row r="841" spans="7:13">
      <c r="G841" s="102"/>
      <c r="M841" s="101"/>
    </row>
    <row r="842" spans="7:13">
      <c r="G842" s="102"/>
      <c r="M842" s="101"/>
    </row>
    <row r="843" spans="7:13">
      <c r="G843" s="102"/>
      <c r="M843" s="101"/>
    </row>
    <row r="844" spans="7:13">
      <c r="G844" s="102"/>
      <c r="M844" s="101"/>
    </row>
    <row r="845" spans="7:13">
      <c r="G845" s="102"/>
      <c r="M845" s="101"/>
    </row>
    <row r="846" spans="7:13">
      <c r="G846" s="102"/>
      <c r="M846" s="101"/>
    </row>
    <row r="847" spans="7:13">
      <c r="G847" s="102"/>
      <c r="M847" s="101"/>
    </row>
    <row r="848" spans="7:13">
      <c r="G848" s="102"/>
      <c r="M848" s="101"/>
    </row>
    <row r="849" spans="7:13">
      <c r="G849" s="102"/>
      <c r="M849" s="101"/>
    </row>
    <row r="850" spans="7:13">
      <c r="G850" s="102"/>
      <c r="M850" s="101"/>
    </row>
    <row r="851" spans="7:13">
      <c r="G851" s="102"/>
      <c r="M851" s="101"/>
    </row>
    <row r="852" spans="7:13">
      <c r="G852" s="102"/>
      <c r="M852" s="101"/>
    </row>
    <row r="853" spans="7:13">
      <c r="G853" s="102"/>
      <c r="M853" s="101"/>
    </row>
    <row r="854" spans="7:13">
      <c r="G854" s="102"/>
      <c r="M854" s="101"/>
    </row>
    <row r="855" spans="7:13">
      <c r="G855" s="102"/>
      <c r="M855" s="101"/>
    </row>
    <row r="856" spans="7:13">
      <c r="G856" s="102"/>
      <c r="M856" s="101"/>
    </row>
    <row r="857" spans="7:13">
      <c r="G857" s="102"/>
      <c r="M857" s="101"/>
    </row>
    <row r="858" spans="7:13">
      <c r="G858" s="102"/>
      <c r="M858" s="101"/>
    </row>
    <row r="859" spans="7:13">
      <c r="G859" s="102"/>
      <c r="M859" s="101"/>
    </row>
    <row r="860" spans="7:13">
      <c r="G860" s="102"/>
      <c r="M860" s="101"/>
    </row>
    <row r="861" spans="7:13">
      <c r="G861" s="102"/>
      <c r="M861" s="101"/>
    </row>
    <row r="862" spans="7:13">
      <c r="G862" s="102"/>
      <c r="M862" s="101"/>
    </row>
    <row r="863" spans="7:13">
      <c r="G863" s="102"/>
      <c r="M863" s="101"/>
    </row>
    <row r="864" spans="7:13">
      <c r="G864" s="102"/>
      <c r="M864" s="101"/>
    </row>
    <row r="865" spans="7:13">
      <c r="G865" s="102"/>
      <c r="M865" s="101"/>
    </row>
    <row r="866" spans="7:13">
      <c r="G866" s="102"/>
      <c r="M866" s="101"/>
    </row>
    <row r="867" spans="7:13">
      <c r="G867" s="102"/>
      <c r="M867" s="101"/>
    </row>
    <row r="868" spans="7:13">
      <c r="G868" s="102"/>
      <c r="M868" s="101"/>
    </row>
    <row r="869" spans="7:13">
      <c r="G869" s="102"/>
      <c r="M869" s="101"/>
    </row>
    <row r="870" spans="7:13">
      <c r="G870" s="102"/>
      <c r="M870" s="101"/>
    </row>
    <row r="871" spans="7:13">
      <c r="G871" s="102"/>
      <c r="M871" s="101"/>
    </row>
    <row r="872" spans="7:13">
      <c r="G872" s="102"/>
      <c r="M872" s="101"/>
    </row>
    <row r="873" spans="7:13">
      <c r="G873" s="102"/>
      <c r="M873" s="101"/>
    </row>
    <row r="874" spans="7:13">
      <c r="G874" s="102"/>
      <c r="M874" s="101"/>
    </row>
    <row r="875" spans="7:13">
      <c r="G875" s="102"/>
      <c r="M875" s="101"/>
    </row>
    <row r="876" spans="7:13">
      <c r="G876" s="102"/>
      <c r="M876" s="101"/>
    </row>
    <row r="877" spans="7:13">
      <c r="G877" s="102"/>
      <c r="M877" s="101"/>
    </row>
    <row r="878" spans="7:13">
      <c r="G878" s="102"/>
      <c r="M878" s="101"/>
    </row>
    <row r="879" spans="7:13">
      <c r="G879" s="102"/>
      <c r="M879" s="101"/>
    </row>
    <row r="880" spans="7:13">
      <c r="G880" s="102"/>
      <c r="M880" s="101"/>
    </row>
    <row r="881" spans="7:13">
      <c r="G881" s="102"/>
      <c r="M881" s="101"/>
    </row>
    <row r="882" spans="7:13">
      <c r="G882" s="102"/>
      <c r="M882" s="101"/>
    </row>
    <row r="883" spans="7:13">
      <c r="G883" s="102"/>
      <c r="M883" s="101"/>
    </row>
    <row r="884" spans="7:13">
      <c r="G884" s="102"/>
      <c r="M884" s="101"/>
    </row>
    <row r="885" spans="7:13">
      <c r="G885" s="102"/>
      <c r="M885" s="101"/>
    </row>
    <row r="886" spans="7:13">
      <c r="G886" s="102"/>
      <c r="M886" s="101"/>
    </row>
    <row r="887" spans="7:13">
      <c r="G887" s="102"/>
      <c r="M887" s="101"/>
    </row>
    <row r="888" spans="7:13">
      <c r="G888" s="102"/>
      <c r="M888" s="101"/>
    </row>
    <row r="889" spans="7:13">
      <c r="G889" s="102"/>
      <c r="M889" s="101"/>
    </row>
    <row r="890" spans="7:13">
      <c r="G890" s="102"/>
      <c r="M890" s="101"/>
    </row>
    <row r="891" spans="7:13">
      <c r="G891" s="102"/>
      <c r="M891" s="101"/>
    </row>
    <row r="892" spans="7:13">
      <c r="G892" s="102"/>
      <c r="M892" s="101"/>
    </row>
    <row r="893" spans="7:13">
      <c r="G893" s="102"/>
      <c r="M893" s="101"/>
    </row>
    <row r="894" spans="7:13">
      <c r="G894" s="102"/>
      <c r="M894" s="101"/>
    </row>
    <row r="895" spans="7:13">
      <c r="G895" s="102"/>
      <c r="M895" s="101"/>
    </row>
    <row r="896" spans="7:13">
      <c r="G896" s="102"/>
      <c r="M896" s="101"/>
    </row>
    <row r="897" spans="7:13">
      <c r="G897" s="102"/>
      <c r="M897" s="101"/>
    </row>
    <row r="898" spans="7:13">
      <c r="G898" s="102"/>
      <c r="M898" s="101"/>
    </row>
    <row r="899" spans="7:13">
      <c r="G899" s="102"/>
      <c r="M899" s="101"/>
    </row>
    <row r="900" spans="7:13">
      <c r="G900" s="102"/>
      <c r="M900" s="101"/>
    </row>
    <row r="901" spans="7:13">
      <c r="G901" s="102"/>
      <c r="M901" s="101"/>
    </row>
    <row r="902" spans="7:13">
      <c r="G902" s="102"/>
      <c r="M902" s="101"/>
    </row>
    <row r="903" spans="7:13">
      <c r="G903" s="102"/>
      <c r="M903" s="101"/>
    </row>
    <row r="904" spans="7:13">
      <c r="G904" s="102"/>
      <c r="M904" s="101"/>
    </row>
    <row r="905" spans="7:13">
      <c r="G905" s="102"/>
      <c r="M905" s="101"/>
    </row>
    <row r="906" spans="7:13">
      <c r="G906" s="102"/>
      <c r="M906" s="101"/>
    </row>
    <row r="907" spans="7:13">
      <c r="G907" s="102"/>
      <c r="M907" s="101"/>
    </row>
    <row r="908" spans="7:13">
      <c r="G908" s="102"/>
      <c r="M908" s="101"/>
    </row>
    <row r="909" spans="7:13">
      <c r="G909" s="102"/>
      <c r="M909" s="101"/>
    </row>
    <row r="910" spans="7:13">
      <c r="G910" s="102"/>
      <c r="M910" s="101"/>
    </row>
    <row r="911" spans="7:13">
      <c r="G911" s="102"/>
      <c r="M911" s="101"/>
    </row>
    <row r="912" spans="7:13">
      <c r="G912" s="102"/>
      <c r="M912" s="101"/>
    </row>
    <row r="913" spans="7:13">
      <c r="G913" s="102"/>
      <c r="M913" s="101"/>
    </row>
    <row r="914" spans="7:13">
      <c r="G914" s="102"/>
      <c r="M914" s="101"/>
    </row>
    <row r="915" spans="7:13">
      <c r="G915" s="102"/>
      <c r="M915" s="101"/>
    </row>
    <row r="916" spans="7:13">
      <c r="G916" s="102"/>
      <c r="M916" s="101"/>
    </row>
    <row r="917" spans="7:13">
      <c r="G917" s="102"/>
      <c r="M917" s="101"/>
    </row>
    <row r="918" spans="7:13">
      <c r="G918" s="102"/>
      <c r="M918" s="101"/>
    </row>
    <row r="919" spans="7:13">
      <c r="G919" s="102"/>
      <c r="M919" s="101"/>
    </row>
    <row r="920" spans="7:13">
      <c r="G920" s="102"/>
      <c r="M920" s="101"/>
    </row>
    <row r="921" spans="7:13">
      <c r="G921" s="102"/>
      <c r="M921" s="101"/>
    </row>
    <row r="922" spans="7:13">
      <c r="G922" s="102"/>
      <c r="M922" s="101"/>
    </row>
    <row r="923" spans="7:13">
      <c r="G923" s="102"/>
      <c r="M923" s="101"/>
    </row>
    <row r="924" spans="7:13">
      <c r="G924" s="102"/>
      <c r="M924" s="101"/>
    </row>
    <row r="925" spans="7:13">
      <c r="G925" s="102"/>
      <c r="M925" s="101"/>
    </row>
    <row r="926" spans="7:13">
      <c r="G926" s="102"/>
      <c r="M926" s="101"/>
    </row>
    <row r="927" spans="7:13">
      <c r="G927" s="102"/>
      <c r="M927" s="101"/>
    </row>
    <row r="928" spans="7:13">
      <c r="G928" s="102"/>
      <c r="M928" s="101"/>
    </row>
    <row r="929" spans="7:13">
      <c r="G929" s="102"/>
      <c r="M929" s="101"/>
    </row>
    <row r="930" spans="7:13">
      <c r="G930" s="102"/>
      <c r="M930" s="101"/>
    </row>
    <row r="931" spans="7:13">
      <c r="G931" s="102"/>
      <c r="M931" s="101"/>
    </row>
    <row r="932" spans="7:13">
      <c r="G932" s="102"/>
      <c r="M932" s="101"/>
    </row>
    <row r="933" spans="7:13">
      <c r="G933" s="102"/>
      <c r="M933" s="101"/>
    </row>
    <row r="934" spans="7:13">
      <c r="G934" s="102"/>
      <c r="M934" s="101"/>
    </row>
    <row r="935" spans="7:13">
      <c r="G935" s="102"/>
      <c r="M935" s="101"/>
    </row>
    <row r="936" spans="7:13">
      <c r="G936" s="102"/>
      <c r="M936" s="101"/>
    </row>
    <row r="937" spans="7:13">
      <c r="G937" s="102"/>
      <c r="M937" s="101"/>
    </row>
    <row r="938" spans="7:13">
      <c r="G938" s="102"/>
      <c r="M938" s="101"/>
    </row>
    <row r="939" spans="7:13">
      <c r="G939" s="102"/>
      <c r="M939" s="101"/>
    </row>
    <row r="940" spans="7:13">
      <c r="G940" s="102"/>
      <c r="M940" s="101"/>
    </row>
    <row r="941" spans="7:13">
      <c r="G941" s="102"/>
      <c r="M941" s="101"/>
    </row>
    <row r="942" spans="7:13">
      <c r="G942" s="102"/>
      <c r="M942" s="101"/>
    </row>
    <row r="943" spans="7:13">
      <c r="G943" s="102"/>
      <c r="M943" s="101"/>
    </row>
    <row r="944" spans="7:13">
      <c r="G944" s="102"/>
      <c r="M944" s="101"/>
    </row>
    <row r="945" spans="7:13">
      <c r="G945" s="102"/>
      <c r="M945" s="101"/>
    </row>
    <row r="946" spans="7:13">
      <c r="G946" s="102"/>
      <c r="M946" s="101"/>
    </row>
    <row r="947" spans="7:13">
      <c r="G947" s="102"/>
      <c r="M947" s="101"/>
    </row>
    <row r="948" spans="7:13">
      <c r="G948" s="102"/>
      <c r="M948" s="101"/>
    </row>
    <row r="949" spans="7:13">
      <c r="G949" s="102"/>
      <c r="M949" s="101"/>
    </row>
    <row r="950" spans="7:13">
      <c r="G950" s="102"/>
      <c r="M950" s="101"/>
    </row>
    <row r="951" spans="7:13">
      <c r="G951" s="102"/>
      <c r="M951" s="101"/>
    </row>
    <row r="952" spans="7:13">
      <c r="G952" s="102"/>
      <c r="M952" s="101"/>
    </row>
    <row r="953" spans="7:13">
      <c r="G953" s="102"/>
      <c r="M953" s="101"/>
    </row>
    <row r="954" spans="7:13">
      <c r="G954" s="102"/>
      <c r="M954" s="101"/>
    </row>
    <row r="955" spans="7:13">
      <c r="G955" s="102"/>
      <c r="M955" s="101"/>
    </row>
    <row r="956" spans="7:13">
      <c r="G956" s="102"/>
      <c r="M956" s="101"/>
    </row>
    <row r="957" spans="7:13">
      <c r="G957" s="102"/>
      <c r="M957" s="101"/>
    </row>
    <row r="958" spans="7:13">
      <c r="G958" s="102"/>
      <c r="M958" s="101"/>
    </row>
    <row r="959" spans="7:13">
      <c r="G959" s="102"/>
      <c r="M959" s="101"/>
    </row>
    <row r="960" spans="7:13">
      <c r="G960" s="102"/>
      <c r="M960" s="101"/>
    </row>
    <row r="961" spans="7:13">
      <c r="G961" s="102"/>
      <c r="M961" s="101"/>
    </row>
    <row r="962" spans="7:13">
      <c r="G962" s="102"/>
      <c r="M962" s="101"/>
    </row>
    <row r="963" spans="7:13">
      <c r="G963" s="102"/>
      <c r="M963" s="101"/>
    </row>
    <row r="964" spans="7:13">
      <c r="G964" s="102"/>
      <c r="M964" s="101"/>
    </row>
    <row r="965" spans="7:13">
      <c r="G965" s="102"/>
      <c r="M965" s="101"/>
    </row>
    <row r="966" spans="7:13">
      <c r="G966" s="102"/>
      <c r="M966" s="101"/>
    </row>
    <row r="967" spans="7:13">
      <c r="G967" s="102"/>
      <c r="M967" s="101"/>
    </row>
    <row r="968" spans="7:13">
      <c r="G968" s="102"/>
      <c r="M968" s="101"/>
    </row>
    <row r="969" spans="7:13">
      <c r="G969" s="102"/>
      <c r="M969" s="101"/>
    </row>
    <row r="970" spans="7:13">
      <c r="G970" s="102"/>
      <c r="M970" s="101"/>
    </row>
    <row r="971" spans="7:13">
      <c r="G971" s="102"/>
      <c r="M971" s="101"/>
    </row>
    <row r="972" spans="7:13">
      <c r="G972" s="102"/>
      <c r="M972" s="101"/>
    </row>
    <row r="973" spans="7:13">
      <c r="G973" s="102"/>
      <c r="M973" s="101"/>
    </row>
    <row r="974" spans="7:13">
      <c r="G974" s="102"/>
      <c r="M974" s="101"/>
    </row>
    <row r="975" spans="7:13">
      <c r="G975" s="102"/>
      <c r="M975" s="101"/>
    </row>
    <row r="976" spans="7:13">
      <c r="G976" s="102"/>
      <c r="M976" s="101"/>
    </row>
    <row r="977" spans="7:13">
      <c r="G977" s="102"/>
      <c r="M977" s="101"/>
    </row>
    <row r="978" spans="7:13">
      <c r="G978" s="102"/>
      <c r="M978" s="101"/>
    </row>
    <row r="979" spans="7:13">
      <c r="G979" s="102"/>
      <c r="M979" s="101"/>
    </row>
    <row r="980" spans="7:13">
      <c r="G980" s="102"/>
      <c r="M980" s="101"/>
    </row>
    <row r="981" spans="7:13">
      <c r="G981" s="102"/>
      <c r="M981" s="101"/>
    </row>
    <row r="982" spans="7:13">
      <c r="G982" s="102"/>
      <c r="M982" s="101"/>
    </row>
    <row r="983" spans="7:13">
      <c r="G983" s="102"/>
      <c r="M983" s="101"/>
    </row>
    <row r="984" spans="7:13">
      <c r="G984" s="102"/>
      <c r="M984" s="101"/>
    </row>
    <row r="985" spans="7:13">
      <c r="G985" s="102"/>
      <c r="M985" s="101"/>
    </row>
    <row r="986" spans="7:13">
      <c r="G986" s="102"/>
      <c r="M986" s="101"/>
    </row>
    <row r="987" spans="7:13">
      <c r="G987" s="102"/>
      <c r="M987" s="101"/>
    </row>
    <row r="988" spans="7:13">
      <c r="G988" s="102"/>
      <c r="M988" s="101"/>
    </row>
    <row r="989" spans="7:13">
      <c r="G989" s="102"/>
      <c r="M989" s="101"/>
    </row>
    <row r="990" spans="7:13">
      <c r="G990" s="102"/>
      <c r="M990" s="101"/>
    </row>
    <row r="991" spans="7:13">
      <c r="G991" s="102"/>
      <c r="M991" s="101"/>
    </row>
    <row r="992" spans="7:13">
      <c r="G992" s="102"/>
      <c r="M992" s="101"/>
    </row>
    <row r="993" spans="7:13">
      <c r="G993" s="102"/>
      <c r="M993" s="101"/>
    </row>
    <row r="994" spans="7:13">
      <c r="G994" s="102"/>
      <c r="M994" s="101"/>
    </row>
    <row r="995" spans="7:13">
      <c r="G995" s="102"/>
      <c r="M995" s="101"/>
    </row>
    <row r="996" spans="7:13">
      <c r="G996" s="102"/>
      <c r="M996" s="101"/>
    </row>
    <row r="997" spans="7:13">
      <c r="G997" s="102"/>
      <c r="M997" s="101"/>
    </row>
    <row r="998" spans="7:13">
      <c r="G998" s="102"/>
      <c r="M998" s="101"/>
    </row>
  </sheetData>
  <mergeCells count="14">
    <mergeCell ref="A50:M50"/>
    <mergeCell ref="K3:L3"/>
    <mergeCell ref="A2:A3"/>
    <mergeCell ref="B2:B3"/>
    <mergeCell ref="C2:C3"/>
    <mergeCell ref="D2:D3"/>
    <mergeCell ref="E2:E3"/>
    <mergeCell ref="F2:F3"/>
    <mergeCell ref="G2:G3"/>
    <mergeCell ref="H2:H3"/>
    <mergeCell ref="I2:I3"/>
    <mergeCell ref="J2:L2"/>
    <mergeCell ref="M2:M3"/>
    <mergeCell ref="A49:B49"/>
  </mergeCells>
  <phoneticPr fontId="2" type="noConversion"/>
  <printOptions horizontalCentered="1"/>
  <pageMargins left="0.51181102362204722" right="0.51181102362204722" top="0.74803149606299213" bottom="0.55118110236220474" header="0" footer="0"/>
  <pageSetup paperSize="9" scale="86" fitToHeight="5" orientation="landscape" r:id="rId1"/>
  <headerFooter>
    <oddFooter>&amp;C&amp;P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74"/>
  <sheetViews>
    <sheetView workbookViewId="0">
      <selection activeCell="C3" sqref="C3:D680"/>
    </sheetView>
  </sheetViews>
  <sheetFormatPr defaultColWidth="13.75" defaultRowHeight="14.25"/>
  <cols>
    <col min="1" max="1" width="5.125" style="87" customWidth="1"/>
    <col min="2" max="2" width="10.5" style="104" customWidth="1"/>
    <col min="3" max="3" width="18.875" style="87" customWidth="1"/>
    <col min="4" max="4" width="19.25" style="87" customWidth="1"/>
    <col min="5" max="5" width="12.875" style="87" customWidth="1"/>
    <col min="6" max="6" width="19.125" style="87" customWidth="1"/>
    <col min="7" max="7" width="11.5" style="87" customWidth="1"/>
    <col min="8" max="26" width="8.25" style="87" customWidth="1"/>
    <col min="27" max="16384" width="13.75" style="87"/>
  </cols>
  <sheetData>
    <row r="1" spans="1:14" s="470" customFormat="1" ht="19.5">
      <c r="A1" s="469" t="s">
        <v>8751</v>
      </c>
      <c r="B1" s="472"/>
      <c r="G1" s="471"/>
    </row>
    <row r="2" spans="1:14">
      <c r="A2" s="435" t="s">
        <v>0</v>
      </c>
      <c r="B2" s="436" t="s">
        <v>4380</v>
      </c>
      <c r="C2" s="435" t="s">
        <v>4379</v>
      </c>
      <c r="D2" s="435" t="s">
        <v>4378</v>
      </c>
      <c r="E2" s="437" t="s">
        <v>4381</v>
      </c>
      <c r="F2" s="435" t="s">
        <v>4382</v>
      </c>
      <c r="G2" s="438" t="s">
        <v>4373</v>
      </c>
    </row>
    <row r="3" spans="1:14" ht="42.75">
      <c r="A3" s="99">
        <v>1</v>
      </c>
      <c r="B3" s="439">
        <v>40448</v>
      </c>
      <c r="C3" s="93"/>
      <c r="D3" s="94"/>
      <c r="E3" s="95">
        <v>70746</v>
      </c>
      <c r="F3" s="440" t="s">
        <v>4694</v>
      </c>
      <c r="G3" s="98"/>
    </row>
    <row r="4" spans="1:14" ht="42.75">
      <c r="A4" s="88">
        <v>2</v>
      </c>
      <c r="B4" s="439">
        <v>40449</v>
      </c>
      <c r="C4" s="93"/>
      <c r="D4" s="94"/>
      <c r="E4" s="95">
        <v>60000</v>
      </c>
      <c r="F4" s="440" t="s">
        <v>4695</v>
      </c>
      <c r="G4" s="98"/>
      <c r="N4" s="105"/>
    </row>
    <row r="5" spans="1:14" ht="42.75">
      <c r="A5" s="99">
        <v>3</v>
      </c>
      <c r="B5" s="439">
        <v>40455</v>
      </c>
      <c r="C5" s="93"/>
      <c r="D5" s="94"/>
      <c r="E5" s="95">
        <v>40000</v>
      </c>
      <c r="F5" s="440" t="s">
        <v>4696</v>
      </c>
      <c r="G5" s="98"/>
    </row>
    <row r="6" spans="1:14" ht="42.75">
      <c r="A6" s="88">
        <v>4</v>
      </c>
      <c r="B6" s="439">
        <v>40455</v>
      </c>
      <c r="C6" s="93"/>
      <c r="D6" s="94"/>
      <c r="E6" s="95">
        <v>40000</v>
      </c>
      <c r="F6" s="440" t="s">
        <v>4697</v>
      </c>
      <c r="G6" s="98"/>
    </row>
    <row r="7" spans="1:14" ht="42.75">
      <c r="A7" s="99">
        <v>5</v>
      </c>
      <c r="B7" s="439">
        <v>40462</v>
      </c>
      <c r="C7" s="93"/>
      <c r="D7" s="94"/>
      <c r="E7" s="95">
        <v>5000</v>
      </c>
      <c r="F7" s="440" t="s">
        <v>4698</v>
      </c>
      <c r="G7" s="98"/>
    </row>
    <row r="8" spans="1:14" ht="42.75">
      <c r="A8" s="88">
        <v>6</v>
      </c>
      <c r="B8" s="439">
        <v>40463</v>
      </c>
      <c r="C8" s="93"/>
      <c r="D8" s="94"/>
      <c r="E8" s="95">
        <v>40000</v>
      </c>
      <c r="F8" s="440" t="s">
        <v>4698</v>
      </c>
      <c r="G8" s="98"/>
    </row>
    <row r="9" spans="1:14" ht="42.75">
      <c r="A9" s="99">
        <v>7</v>
      </c>
      <c r="B9" s="439">
        <v>40469</v>
      </c>
      <c r="C9" s="93"/>
      <c r="D9" s="94"/>
      <c r="E9" s="95">
        <v>50000</v>
      </c>
      <c r="F9" s="440" t="s">
        <v>4696</v>
      </c>
      <c r="G9" s="98"/>
    </row>
    <row r="10" spans="1:14" ht="42.75">
      <c r="A10" s="88">
        <v>8</v>
      </c>
      <c r="B10" s="439">
        <v>40470</v>
      </c>
      <c r="C10" s="93"/>
      <c r="D10" s="94"/>
      <c r="E10" s="95">
        <v>120000</v>
      </c>
      <c r="F10" s="440" t="s">
        <v>4699</v>
      </c>
      <c r="G10" s="98"/>
    </row>
    <row r="11" spans="1:14" ht="42.75">
      <c r="A11" s="99">
        <v>9</v>
      </c>
      <c r="B11" s="439">
        <v>40476</v>
      </c>
      <c r="C11" s="93"/>
      <c r="D11" s="94"/>
      <c r="E11" s="95">
        <v>60000</v>
      </c>
      <c r="F11" s="446" t="s">
        <v>4700</v>
      </c>
      <c r="G11" s="98"/>
    </row>
    <row r="12" spans="1:14" ht="42.75">
      <c r="A12" s="88">
        <v>10</v>
      </c>
      <c r="B12" s="439" t="s">
        <v>4391</v>
      </c>
      <c r="C12" s="93"/>
      <c r="D12" s="94"/>
      <c r="E12" s="95">
        <v>25510</v>
      </c>
      <c r="F12" s="446" t="s">
        <v>4700</v>
      </c>
      <c r="G12" s="98"/>
    </row>
    <row r="13" spans="1:14" ht="42.75">
      <c r="A13" s="99">
        <v>11</v>
      </c>
      <c r="B13" s="439">
        <v>40483</v>
      </c>
      <c r="C13" s="93"/>
      <c r="D13" s="94"/>
      <c r="E13" s="95">
        <v>60000</v>
      </c>
      <c r="F13" s="446" t="s">
        <v>4700</v>
      </c>
      <c r="G13" s="98"/>
    </row>
    <row r="14" spans="1:14" ht="42.75">
      <c r="A14" s="88">
        <v>12</v>
      </c>
      <c r="B14" s="439">
        <v>40484</v>
      </c>
      <c r="C14" s="93"/>
      <c r="D14" s="94"/>
      <c r="E14" s="95">
        <v>15000</v>
      </c>
      <c r="F14" s="446" t="s">
        <v>4700</v>
      </c>
      <c r="G14" s="98"/>
    </row>
    <row r="15" spans="1:14" ht="42.75">
      <c r="A15" s="99">
        <v>13</v>
      </c>
      <c r="B15" s="439">
        <v>40490</v>
      </c>
      <c r="C15" s="93"/>
      <c r="D15" s="94"/>
      <c r="E15" s="95">
        <v>30000</v>
      </c>
      <c r="F15" s="446" t="s">
        <v>4699</v>
      </c>
      <c r="G15" s="98"/>
    </row>
    <row r="16" spans="1:14" ht="42.75">
      <c r="A16" s="88">
        <v>14</v>
      </c>
      <c r="B16" s="439" t="s">
        <v>4395</v>
      </c>
      <c r="C16" s="93"/>
      <c r="D16" s="94"/>
      <c r="E16" s="95">
        <v>80000</v>
      </c>
      <c r="F16" s="440" t="s">
        <v>4701</v>
      </c>
      <c r="G16" s="98"/>
    </row>
    <row r="17" spans="1:7" ht="42.75">
      <c r="A17" s="99">
        <v>15</v>
      </c>
      <c r="B17" s="439" t="s">
        <v>4702</v>
      </c>
      <c r="C17" s="93"/>
      <c r="D17" s="94"/>
      <c r="E17" s="95">
        <v>8000</v>
      </c>
      <c r="F17" s="440" t="s">
        <v>4703</v>
      </c>
      <c r="G17" s="98"/>
    </row>
    <row r="18" spans="1:7" ht="42.75">
      <c r="A18" s="88">
        <v>16</v>
      </c>
      <c r="B18" s="439">
        <v>40504</v>
      </c>
      <c r="C18" s="93"/>
      <c r="D18" s="94"/>
      <c r="E18" s="95">
        <v>60000</v>
      </c>
      <c r="F18" s="446" t="s">
        <v>4703</v>
      </c>
      <c r="G18" s="98"/>
    </row>
    <row r="19" spans="1:7" ht="42.75">
      <c r="A19" s="99">
        <v>17</v>
      </c>
      <c r="B19" s="439">
        <v>40504</v>
      </c>
      <c r="C19" s="93"/>
      <c r="D19" s="94"/>
      <c r="E19" s="95">
        <v>88754</v>
      </c>
      <c r="F19" s="440" t="s">
        <v>4703</v>
      </c>
      <c r="G19" s="98"/>
    </row>
    <row r="20" spans="1:7" ht="42.75">
      <c r="A20" s="88">
        <v>18</v>
      </c>
      <c r="B20" s="439">
        <v>40508</v>
      </c>
      <c r="C20" s="93"/>
      <c r="D20" s="94"/>
      <c r="E20" s="95">
        <v>7500</v>
      </c>
      <c r="F20" s="440" t="s">
        <v>4701</v>
      </c>
      <c r="G20" s="98"/>
    </row>
    <row r="21" spans="1:7" ht="42.75">
      <c r="A21" s="99">
        <v>19</v>
      </c>
      <c r="B21" s="439" t="s">
        <v>4704</v>
      </c>
      <c r="C21" s="93"/>
      <c r="D21" s="94"/>
      <c r="E21" s="95">
        <v>20000</v>
      </c>
      <c r="F21" s="440" t="s">
        <v>4705</v>
      </c>
      <c r="G21" s="98"/>
    </row>
    <row r="22" spans="1:7" ht="42.75">
      <c r="A22" s="88">
        <v>20</v>
      </c>
      <c r="B22" s="439" t="s">
        <v>2697</v>
      </c>
      <c r="C22" s="93"/>
      <c r="D22" s="94"/>
      <c r="E22" s="95">
        <v>60000</v>
      </c>
      <c r="F22" s="440" t="s">
        <v>4706</v>
      </c>
      <c r="G22" s="98"/>
    </row>
    <row r="23" spans="1:7" ht="42.75">
      <c r="A23" s="99">
        <v>21</v>
      </c>
      <c r="B23" s="439">
        <v>40521</v>
      </c>
      <c r="C23" s="93"/>
      <c r="D23" s="94"/>
      <c r="E23" s="95">
        <v>30000</v>
      </c>
      <c r="F23" s="440" t="s">
        <v>4706</v>
      </c>
      <c r="G23" s="98"/>
    </row>
    <row r="24" spans="1:7" ht="42.75">
      <c r="A24" s="88">
        <v>22</v>
      </c>
      <c r="B24" s="439">
        <v>40522</v>
      </c>
      <c r="C24" s="93"/>
      <c r="D24" s="94"/>
      <c r="E24" s="95">
        <v>8000</v>
      </c>
      <c r="F24" s="440" t="s">
        <v>4706</v>
      </c>
      <c r="G24" s="98"/>
    </row>
    <row r="25" spans="1:7" ht="42.75">
      <c r="A25" s="99">
        <v>23</v>
      </c>
      <c r="B25" s="439">
        <v>40525</v>
      </c>
      <c r="C25" s="93"/>
      <c r="D25" s="94"/>
      <c r="E25" s="95">
        <v>80000</v>
      </c>
      <c r="F25" s="440" t="s">
        <v>4707</v>
      </c>
      <c r="G25" s="98"/>
    </row>
    <row r="26" spans="1:7" ht="42.75">
      <c r="A26" s="88">
        <v>24</v>
      </c>
      <c r="B26" s="439" t="s">
        <v>4400</v>
      </c>
      <c r="C26" s="93"/>
      <c r="D26" s="94"/>
      <c r="E26" s="95">
        <v>55000</v>
      </c>
      <c r="F26" s="440" t="s">
        <v>4708</v>
      </c>
      <c r="G26" s="98"/>
    </row>
    <row r="27" spans="1:7" ht="42.75">
      <c r="A27" s="99">
        <v>25</v>
      </c>
      <c r="B27" s="439" t="s">
        <v>4400</v>
      </c>
      <c r="C27" s="93"/>
      <c r="D27" s="94"/>
      <c r="E27" s="95">
        <v>7500</v>
      </c>
      <c r="F27" s="440" t="s">
        <v>4709</v>
      </c>
      <c r="G27" s="98"/>
    </row>
    <row r="28" spans="1:7" ht="42.75">
      <c r="A28" s="88">
        <v>26</v>
      </c>
      <c r="B28" s="439" t="s">
        <v>4400</v>
      </c>
      <c r="C28" s="93"/>
      <c r="D28" s="94"/>
      <c r="E28" s="95">
        <v>7500</v>
      </c>
      <c r="F28" s="440" t="s">
        <v>4709</v>
      </c>
      <c r="G28" s="98"/>
    </row>
    <row r="29" spans="1:7" ht="42.75">
      <c r="A29" s="99">
        <v>27</v>
      </c>
      <c r="B29" s="439" t="s">
        <v>4401</v>
      </c>
      <c r="C29" s="93"/>
      <c r="D29" s="94"/>
      <c r="E29" s="95">
        <v>25000</v>
      </c>
      <c r="F29" s="446" t="s">
        <v>4709</v>
      </c>
      <c r="G29" s="98"/>
    </row>
    <row r="30" spans="1:7" ht="42.75">
      <c r="A30" s="88">
        <v>28</v>
      </c>
      <c r="B30" s="439" t="s">
        <v>4402</v>
      </c>
      <c r="C30" s="93"/>
      <c r="D30" s="94"/>
      <c r="E30" s="95">
        <v>207583</v>
      </c>
      <c r="F30" s="440" t="s">
        <v>4709</v>
      </c>
      <c r="G30" s="98"/>
    </row>
    <row r="31" spans="1:7" ht="42.75">
      <c r="A31" s="99">
        <v>29</v>
      </c>
      <c r="B31" s="439" t="s">
        <v>4402</v>
      </c>
      <c r="C31" s="93"/>
      <c r="D31" s="94"/>
      <c r="E31" s="95">
        <v>7500</v>
      </c>
      <c r="F31" s="440" t="s">
        <v>4710</v>
      </c>
      <c r="G31" s="98"/>
    </row>
    <row r="32" spans="1:7" ht="42.75">
      <c r="A32" s="88">
        <v>30</v>
      </c>
      <c r="B32" s="439" t="s">
        <v>2700</v>
      </c>
      <c r="C32" s="93"/>
      <c r="D32" s="94"/>
      <c r="E32" s="95">
        <v>80000</v>
      </c>
      <c r="F32" s="440" t="s">
        <v>4711</v>
      </c>
      <c r="G32" s="98"/>
    </row>
    <row r="33" spans="1:7" ht="42.75">
      <c r="A33" s="99">
        <v>31</v>
      </c>
      <c r="B33" s="439" t="s">
        <v>4712</v>
      </c>
      <c r="C33" s="93"/>
      <c r="D33" s="94"/>
      <c r="E33" s="95">
        <v>85000</v>
      </c>
      <c r="F33" s="440" t="s">
        <v>4711</v>
      </c>
      <c r="G33" s="98"/>
    </row>
    <row r="34" spans="1:7" ht="42.75">
      <c r="A34" s="88">
        <v>32</v>
      </c>
      <c r="B34" s="439">
        <v>40546</v>
      </c>
      <c r="C34" s="93"/>
      <c r="D34" s="94"/>
      <c r="E34" s="95">
        <v>70000</v>
      </c>
      <c r="F34" s="440" t="s">
        <v>4711</v>
      </c>
      <c r="G34" s="98"/>
    </row>
    <row r="35" spans="1:7" ht="42.75">
      <c r="A35" s="99">
        <v>33</v>
      </c>
      <c r="B35" s="439">
        <v>40549</v>
      </c>
      <c r="C35" s="93"/>
      <c r="D35" s="94"/>
      <c r="E35" s="95">
        <v>30000</v>
      </c>
      <c r="F35" s="440" t="s">
        <v>4713</v>
      </c>
      <c r="G35" s="98"/>
    </row>
    <row r="36" spans="1:7" ht="42.75">
      <c r="A36" s="88">
        <v>34</v>
      </c>
      <c r="B36" s="439">
        <v>40549</v>
      </c>
      <c r="C36" s="93"/>
      <c r="D36" s="94"/>
      <c r="E36" s="95">
        <v>30000</v>
      </c>
      <c r="F36" s="440" t="s">
        <v>4714</v>
      </c>
      <c r="G36" s="98"/>
    </row>
    <row r="37" spans="1:7" ht="42.75">
      <c r="A37" s="99">
        <v>35</v>
      </c>
      <c r="B37" s="439">
        <v>40549</v>
      </c>
      <c r="C37" s="93"/>
      <c r="D37" s="94"/>
      <c r="E37" s="95">
        <v>50000</v>
      </c>
      <c r="F37" s="440" t="s">
        <v>4711</v>
      </c>
      <c r="G37" s="98"/>
    </row>
    <row r="38" spans="1:7" ht="42.75">
      <c r="A38" s="88">
        <v>36</v>
      </c>
      <c r="B38" s="439" t="s">
        <v>4715</v>
      </c>
      <c r="C38" s="93"/>
      <c r="D38" s="94"/>
      <c r="E38" s="95">
        <v>248000</v>
      </c>
      <c r="F38" s="440" t="s">
        <v>4716</v>
      </c>
      <c r="G38" s="98"/>
    </row>
    <row r="39" spans="1:7" ht="42.75">
      <c r="A39" s="99">
        <v>37</v>
      </c>
      <c r="B39" s="439" t="s">
        <v>4717</v>
      </c>
      <c r="C39" s="93"/>
      <c r="D39" s="94"/>
      <c r="E39" s="95">
        <v>80000</v>
      </c>
      <c r="F39" s="440" t="s">
        <v>4718</v>
      </c>
      <c r="G39" s="98"/>
    </row>
    <row r="40" spans="1:7" ht="42.75">
      <c r="A40" s="88">
        <v>38</v>
      </c>
      <c r="B40" s="439" t="s">
        <v>4719</v>
      </c>
      <c r="C40" s="93"/>
      <c r="D40" s="94"/>
      <c r="E40" s="95">
        <v>1200000</v>
      </c>
      <c r="F40" s="440" t="s">
        <v>4718</v>
      </c>
      <c r="G40" s="98"/>
    </row>
    <row r="41" spans="1:7" ht="42.75">
      <c r="A41" s="99">
        <v>39</v>
      </c>
      <c r="B41" s="439" t="s">
        <v>4720</v>
      </c>
      <c r="C41" s="93"/>
      <c r="D41" s="94"/>
      <c r="E41" s="95">
        <v>60000</v>
      </c>
      <c r="F41" s="440" t="s">
        <v>4718</v>
      </c>
      <c r="G41" s="98"/>
    </row>
    <row r="42" spans="1:7" ht="42.75">
      <c r="A42" s="88">
        <v>40</v>
      </c>
      <c r="B42" s="439" t="s">
        <v>4721</v>
      </c>
      <c r="C42" s="93"/>
      <c r="D42" s="94"/>
      <c r="E42" s="95">
        <v>100000</v>
      </c>
      <c r="F42" s="440" t="s">
        <v>4718</v>
      </c>
      <c r="G42" s="98"/>
    </row>
    <row r="43" spans="1:7" ht="42.75">
      <c r="A43" s="99">
        <v>41</v>
      </c>
      <c r="B43" s="439" t="s">
        <v>4722</v>
      </c>
      <c r="C43" s="93"/>
      <c r="D43" s="94"/>
      <c r="E43" s="95">
        <v>7500</v>
      </c>
      <c r="F43" s="440" t="s">
        <v>4716</v>
      </c>
      <c r="G43" s="98"/>
    </row>
    <row r="44" spans="1:7" ht="42.75">
      <c r="A44" s="88">
        <v>42</v>
      </c>
      <c r="B44" s="439" t="s">
        <v>4723</v>
      </c>
      <c r="C44" s="93"/>
      <c r="D44" s="94"/>
      <c r="E44" s="95">
        <v>20000</v>
      </c>
      <c r="F44" s="440" t="s">
        <v>4724</v>
      </c>
      <c r="G44" s="98"/>
    </row>
    <row r="45" spans="1:7" ht="42.75">
      <c r="A45" s="99">
        <v>43</v>
      </c>
      <c r="B45" s="439" t="s">
        <v>4725</v>
      </c>
      <c r="C45" s="93"/>
      <c r="D45" s="94"/>
      <c r="E45" s="95">
        <v>31500</v>
      </c>
      <c r="F45" s="440" t="s">
        <v>4726</v>
      </c>
      <c r="G45" s="98"/>
    </row>
    <row r="46" spans="1:7" ht="42.75">
      <c r="A46" s="88">
        <v>44</v>
      </c>
      <c r="B46" s="439" t="s">
        <v>4727</v>
      </c>
      <c r="C46" s="93"/>
      <c r="D46" s="94"/>
      <c r="E46" s="95">
        <v>9000</v>
      </c>
      <c r="F46" s="440" t="s">
        <v>4726</v>
      </c>
      <c r="G46" s="98"/>
    </row>
    <row r="47" spans="1:7" ht="42.75">
      <c r="A47" s="99">
        <v>45</v>
      </c>
      <c r="B47" s="439" t="s">
        <v>4728</v>
      </c>
      <c r="C47" s="93"/>
      <c r="D47" s="94"/>
      <c r="E47" s="95">
        <v>70000</v>
      </c>
      <c r="F47" s="440" t="s">
        <v>4726</v>
      </c>
      <c r="G47" s="98"/>
    </row>
    <row r="48" spans="1:7" ht="42.75">
      <c r="A48" s="88">
        <v>46</v>
      </c>
      <c r="B48" s="439" t="s">
        <v>4729</v>
      </c>
      <c r="C48" s="93"/>
      <c r="D48" s="94"/>
      <c r="E48" s="95">
        <v>110000</v>
      </c>
      <c r="F48" s="440" t="s">
        <v>4726</v>
      </c>
      <c r="G48" s="98"/>
    </row>
    <row r="49" spans="1:7" ht="42.75">
      <c r="A49" s="99">
        <v>47</v>
      </c>
      <c r="B49" s="439" t="s">
        <v>4730</v>
      </c>
      <c r="C49" s="93"/>
      <c r="D49" s="94"/>
      <c r="E49" s="95">
        <v>57500</v>
      </c>
      <c r="F49" s="440" t="s">
        <v>4731</v>
      </c>
      <c r="G49" s="98"/>
    </row>
    <row r="50" spans="1:7" ht="42.75">
      <c r="A50" s="88">
        <v>48</v>
      </c>
      <c r="B50" s="439" t="s">
        <v>4732</v>
      </c>
      <c r="C50" s="93"/>
      <c r="D50" s="94"/>
      <c r="E50" s="95">
        <v>30000</v>
      </c>
      <c r="F50" s="440" t="s">
        <v>4733</v>
      </c>
      <c r="G50" s="98"/>
    </row>
    <row r="51" spans="1:7" ht="42.75">
      <c r="A51" s="99">
        <v>49</v>
      </c>
      <c r="B51" s="439" t="s">
        <v>4734</v>
      </c>
      <c r="C51" s="93"/>
      <c r="D51" s="94"/>
      <c r="E51" s="95">
        <v>156000</v>
      </c>
      <c r="F51" s="440" t="s">
        <v>4733</v>
      </c>
      <c r="G51" s="98"/>
    </row>
    <row r="52" spans="1:7" ht="42.75">
      <c r="A52" s="88">
        <v>50</v>
      </c>
      <c r="B52" s="439" t="s">
        <v>4735</v>
      </c>
      <c r="C52" s="93"/>
      <c r="D52" s="94"/>
      <c r="E52" s="95">
        <v>60000</v>
      </c>
      <c r="F52" s="440" t="s">
        <v>4733</v>
      </c>
      <c r="G52" s="98"/>
    </row>
    <row r="53" spans="1:7" ht="42.75">
      <c r="A53" s="99">
        <v>51</v>
      </c>
      <c r="B53" s="439" t="s">
        <v>4736</v>
      </c>
      <c r="C53" s="93"/>
      <c r="D53" s="94"/>
      <c r="E53" s="95">
        <v>187368</v>
      </c>
      <c r="F53" s="440" t="s">
        <v>4737</v>
      </c>
      <c r="G53" s="98"/>
    </row>
    <row r="54" spans="1:7" ht="42.75">
      <c r="A54" s="88">
        <v>52</v>
      </c>
      <c r="B54" s="439" t="s">
        <v>4573</v>
      </c>
      <c r="C54" s="93"/>
      <c r="D54" s="94"/>
      <c r="E54" s="95">
        <v>31000</v>
      </c>
      <c r="F54" s="440" t="s">
        <v>4738</v>
      </c>
      <c r="G54" s="98"/>
    </row>
    <row r="55" spans="1:7" ht="42.75">
      <c r="A55" s="99">
        <v>53</v>
      </c>
      <c r="B55" s="439" t="s">
        <v>2624</v>
      </c>
      <c r="C55" s="93"/>
      <c r="D55" s="94"/>
      <c r="E55" s="95">
        <v>60000</v>
      </c>
      <c r="F55" s="440" t="s">
        <v>4739</v>
      </c>
      <c r="G55" s="98"/>
    </row>
    <row r="56" spans="1:7" ht="42.75">
      <c r="A56" s="88">
        <v>54</v>
      </c>
      <c r="B56" s="439" t="s">
        <v>4740</v>
      </c>
      <c r="C56" s="93"/>
      <c r="D56" s="94"/>
      <c r="E56" s="95">
        <v>55000</v>
      </c>
      <c r="F56" s="440" t="s">
        <v>4739</v>
      </c>
      <c r="G56" s="98"/>
    </row>
    <row r="57" spans="1:7" ht="42.75">
      <c r="A57" s="99">
        <v>55</v>
      </c>
      <c r="B57" s="439" t="s">
        <v>4740</v>
      </c>
      <c r="C57" s="93"/>
      <c r="D57" s="94"/>
      <c r="E57" s="95">
        <v>55000</v>
      </c>
      <c r="F57" s="440" t="s">
        <v>4741</v>
      </c>
      <c r="G57" s="98"/>
    </row>
    <row r="58" spans="1:7" ht="42.75">
      <c r="A58" s="88">
        <v>56</v>
      </c>
      <c r="B58" s="439" t="s">
        <v>2625</v>
      </c>
      <c r="C58" s="93"/>
      <c r="D58" s="94"/>
      <c r="E58" s="95">
        <v>20000</v>
      </c>
      <c r="F58" s="440" t="s">
        <v>4742</v>
      </c>
      <c r="G58" s="98"/>
    </row>
    <row r="59" spans="1:7" ht="42.75">
      <c r="A59" s="99">
        <v>57</v>
      </c>
      <c r="B59" s="439" t="s">
        <v>2626</v>
      </c>
      <c r="C59" s="93"/>
      <c r="D59" s="94"/>
      <c r="E59" s="95">
        <v>50000</v>
      </c>
      <c r="F59" s="440" t="s">
        <v>4743</v>
      </c>
      <c r="G59" s="98"/>
    </row>
    <row r="60" spans="1:7" ht="42.75">
      <c r="A60" s="88">
        <v>58</v>
      </c>
      <c r="B60" s="439" t="s">
        <v>3349</v>
      </c>
      <c r="C60" s="93"/>
      <c r="D60" s="94"/>
      <c r="E60" s="95">
        <v>106000</v>
      </c>
      <c r="F60" s="440" t="s">
        <v>4743</v>
      </c>
      <c r="G60" s="98"/>
    </row>
    <row r="61" spans="1:7" ht="42.75">
      <c r="A61" s="99">
        <v>59</v>
      </c>
      <c r="B61" s="439" t="s">
        <v>2627</v>
      </c>
      <c r="C61" s="93"/>
      <c r="D61" s="94"/>
      <c r="E61" s="95">
        <v>30000</v>
      </c>
      <c r="F61" s="440" t="s">
        <v>4743</v>
      </c>
      <c r="G61" s="98"/>
    </row>
    <row r="62" spans="1:7" ht="42.75">
      <c r="A62" s="88">
        <v>60</v>
      </c>
      <c r="B62" s="439" t="s">
        <v>4415</v>
      </c>
      <c r="C62" s="93"/>
      <c r="D62" s="94"/>
      <c r="E62" s="95">
        <v>50000</v>
      </c>
      <c r="F62" s="440" t="s">
        <v>4743</v>
      </c>
      <c r="G62" s="98"/>
    </row>
    <row r="63" spans="1:7" ht="42.75">
      <c r="A63" s="99">
        <v>61</v>
      </c>
      <c r="B63" s="439" t="s">
        <v>4744</v>
      </c>
      <c r="C63" s="93"/>
      <c r="D63" s="94"/>
      <c r="E63" s="95">
        <v>15000</v>
      </c>
      <c r="F63" s="440" t="s">
        <v>4743</v>
      </c>
      <c r="G63" s="98"/>
    </row>
    <row r="64" spans="1:7" ht="42.75">
      <c r="A64" s="88">
        <v>62</v>
      </c>
      <c r="B64" s="439" t="s">
        <v>4745</v>
      </c>
      <c r="C64" s="93"/>
      <c r="D64" s="94"/>
      <c r="E64" s="95">
        <v>132000</v>
      </c>
      <c r="F64" s="440" t="s">
        <v>4746</v>
      </c>
      <c r="G64" s="98"/>
    </row>
    <row r="65" spans="1:7" ht="42.75">
      <c r="A65" s="99">
        <v>63</v>
      </c>
      <c r="B65" s="439" t="s">
        <v>4747</v>
      </c>
      <c r="C65" s="93"/>
      <c r="D65" s="94"/>
      <c r="E65" s="95">
        <v>155453</v>
      </c>
      <c r="F65" s="440" t="s">
        <v>4746</v>
      </c>
      <c r="G65" s="98"/>
    </row>
    <row r="66" spans="1:7" ht="42.75">
      <c r="A66" s="88">
        <v>64</v>
      </c>
      <c r="B66" s="439" t="s">
        <v>2703</v>
      </c>
      <c r="C66" s="93"/>
      <c r="D66" s="94"/>
      <c r="E66" s="95">
        <v>180000</v>
      </c>
      <c r="F66" s="440" t="s">
        <v>4748</v>
      </c>
      <c r="G66" s="98"/>
    </row>
    <row r="67" spans="1:7" ht="42.75">
      <c r="A67" s="99">
        <v>65</v>
      </c>
      <c r="B67" s="439" t="s">
        <v>3344</v>
      </c>
      <c r="C67" s="93"/>
      <c r="D67" s="94"/>
      <c r="E67" s="95">
        <v>40000</v>
      </c>
      <c r="F67" s="440" t="s">
        <v>4748</v>
      </c>
      <c r="G67" s="98"/>
    </row>
    <row r="68" spans="1:7" ht="42.75">
      <c r="A68" s="88">
        <v>66</v>
      </c>
      <c r="B68" s="439" t="s">
        <v>4749</v>
      </c>
      <c r="C68" s="93"/>
      <c r="D68" s="94"/>
      <c r="E68" s="95">
        <v>15000</v>
      </c>
      <c r="F68" s="440" t="s">
        <v>4746</v>
      </c>
      <c r="G68" s="98"/>
    </row>
    <row r="69" spans="1:7" ht="42.75">
      <c r="A69" s="99">
        <v>67</v>
      </c>
      <c r="B69" s="439" t="s">
        <v>3350</v>
      </c>
      <c r="C69" s="93"/>
      <c r="D69" s="94"/>
      <c r="E69" s="95">
        <v>40000</v>
      </c>
      <c r="F69" s="440" t="s">
        <v>4750</v>
      </c>
      <c r="G69" s="98"/>
    </row>
    <row r="70" spans="1:7" ht="42.75">
      <c r="A70" s="88">
        <v>68</v>
      </c>
      <c r="B70" s="439" t="s">
        <v>2629</v>
      </c>
      <c r="C70" s="93"/>
      <c r="D70" s="94"/>
      <c r="E70" s="95">
        <v>55000</v>
      </c>
      <c r="F70" s="440" t="s">
        <v>4751</v>
      </c>
      <c r="G70" s="98"/>
    </row>
    <row r="71" spans="1:7" ht="42.75">
      <c r="A71" s="99">
        <v>69</v>
      </c>
      <c r="B71" s="439" t="s">
        <v>4418</v>
      </c>
      <c r="C71" s="93"/>
      <c r="D71" s="94"/>
      <c r="E71" s="95">
        <v>70000</v>
      </c>
      <c r="F71" s="440" t="s">
        <v>4751</v>
      </c>
      <c r="G71" s="98"/>
    </row>
    <row r="72" spans="1:7" ht="42.75">
      <c r="A72" s="88">
        <v>70</v>
      </c>
      <c r="B72" s="439" t="s">
        <v>3351</v>
      </c>
      <c r="C72" s="93"/>
      <c r="D72" s="94"/>
      <c r="E72" s="95">
        <v>58000</v>
      </c>
      <c r="F72" s="440" t="s">
        <v>4750</v>
      </c>
      <c r="G72" s="98"/>
    </row>
    <row r="73" spans="1:7" ht="42.75">
      <c r="A73" s="99">
        <v>71</v>
      </c>
      <c r="B73" s="439" t="s">
        <v>4752</v>
      </c>
      <c r="C73" s="93"/>
      <c r="D73" s="94"/>
      <c r="E73" s="95">
        <v>8000</v>
      </c>
      <c r="F73" s="440" t="s">
        <v>4753</v>
      </c>
      <c r="G73" s="98"/>
    </row>
    <row r="74" spans="1:7" ht="42.75">
      <c r="A74" s="88">
        <v>72</v>
      </c>
      <c r="B74" s="439" t="s">
        <v>4754</v>
      </c>
      <c r="C74" s="93"/>
      <c r="D74" s="94"/>
      <c r="E74" s="95">
        <v>15000</v>
      </c>
      <c r="F74" s="440" t="s">
        <v>4755</v>
      </c>
      <c r="G74" s="98"/>
    </row>
    <row r="75" spans="1:7" ht="42.75">
      <c r="A75" s="99">
        <v>73</v>
      </c>
      <c r="B75" s="439" t="s">
        <v>4420</v>
      </c>
      <c r="C75" s="93"/>
      <c r="D75" s="94"/>
      <c r="E75" s="95">
        <v>40000</v>
      </c>
      <c r="F75" s="440" t="s">
        <v>4756</v>
      </c>
      <c r="G75" s="98"/>
    </row>
    <row r="76" spans="1:7" ht="42.75">
      <c r="A76" s="88">
        <v>74</v>
      </c>
      <c r="B76" s="439" t="s">
        <v>4757</v>
      </c>
      <c r="C76" s="93"/>
      <c r="D76" s="94"/>
      <c r="E76" s="95">
        <v>80000</v>
      </c>
      <c r="F76" s="440" t="s">
        <v>4756</v>
      </c>
      <c r="G76" s="98"/>
    </row>
    <row r="77" spans="1:7" ht="42.75">
      <c r="A77" s="99">
        <v>75</v>
      </c>
      <c r="B77" s="439" t="s">
        <v>4757</v>
      </c>
      <c r="C77" s="93"/>
      <c r="D77" s="94"/>
      <c r="E77" s="95">
        <v>100000</v>
      </c>
      <c r="F77" s="440" t="s">
        <v>4756</v>
      </c>
      <c r="G77" s="98"/>
    </row>
    <row r="78" spans="1:7" ht="42.75">
      <c r="A78" s="88">
        <v>76</v>
      </c>
      <c r="B78" s="439" t="s">
        <v>4758</v>
      </c>
      <c r="C78" s="93"/>
      <c r="D78" s="94"/>
      <c r="E78" s="95">
        <v>148800</v>
      </c>
      <c r="F78" s="440" t="s">
        <v>4756</v>
      </c>
      <c r="G78" s="98"/>
    </row>
    <row r="79" spans="1:7" ht="42.75">
      <c r="A79" s="99">
        <v>77</v>
      </c>
      <c r="B79" s="439" t="s">
        <v>2631</v>
      </c>
      <c r="C79" s="93"/>
      <c r="D79" s="94"/>
      <c r="E79" s="95">
        <v>60000</v>
      </c>
      <c r="F79" s="440" t="s">
        <v>4756</v>
      </c>
      <c r="G79" s="98"/>
    </row>
    <row r="80" spans="1:7" ht="42.75">
      <c r="A80" s="88">
        <v>78</v>
      </c>
      <c r="B80" s="439" t="s">
        <v>4759</v>
      </c>
      <c r="C80" s="93"/>
      <c r="D80" s="94"/>
      <c r="E80" s="95">
        <v>92000</v>
      </c>
      <c r="F80" s="440" t="s">
        <v>4756</v>
      </c>
      <c r="G80" s="98"/>
    </row>
    <row r="81" spans="1:7" ht="42.75">
      <c r="A81" s="99">
        <v>79</v>
      </c>
      <c r="B81" s="439" t="s">
        <v>4759</v>
      </c>
      <c r="C81" s="93"/>
      <c r="D81" s="94"/>
      <c r="E81" s="95">
        <v>80000</v>
      </c>
      <c r="F81" s="440" t="s">
        <v>4760</v>
      </c>
      <c r="G81" s="98"/>
    </row>
    <row r="82" spans="1:7" ht="42.75">
      <c r="A82" s="88">
        <v>80</v>
      </c>
      <c r="B82" s="439" t="s">
        <v>4761</v>
      </c>
      <c r="C82" s="93"/>
      <c r="D82" s="94"/>
      <c r="E82" s="95">
        <v>15000</v>
      </c>
      <c r="F82" s="440" t="s">
        <v>4762</v>
      </c>
      <c r="G82" s="98"/>
    </row>
    <row r="83" spans="1:7" ht="42.75">
      <c r="A83" s="99">
        <v>81</v>
      </c>
      <c r="B83" s="439" t="s">
        <v>4763</v>
      </c>
      <c r="C83" s="93"/>
      <c r="D83" s="94"/>
      <c r="E83" s="95">
        <v>60000</v>
      </c>
      <c r="F83" s="440" t="s">
        <v>4764</v>
      </c>
      <c r="G83" s="98"/>
    </row>
    <row r="84" spans="1:7" ht="42.75">
      <c r="A84" s="88">
        <v>82</v>
      </c>
      <c r="B84" s="439" t="s">
        <v>4422</v>
      </c>
      <c r="C84" s="93"/>
      <c r="D84" s="94"/>
      <c r="E84" s="95">
        <v>55000</v>
      </c>
      <c r="F84" s="440" t="s">
        <v>4764</v>
      </c>
      <c r="G84" s="98"/>
    </row>
    <row r="85" spans="1:7" ht="42.75">
      <c r="A85" s="99">
        <v>83</v>
      </c>
      <c r="B85" s="439" t="s">
        <v>4422</v>
      </c>
      <c r="C85" s="93"/>
      <c r="D85" s="94"/>
      <c r="E85" s="95">
        <v>60000</v>
      </c>
      <c r="F85" s="440" t="s">
        <v>4764</v>
      </c>
      <c r="G85" s="98"/>
    </row>
    <row r="86" spans="1:7" ht="42.75">
      <c r="A86" s="88">
        <v>84</v>
      </c>
      <c r="B86" s="439" t="s">
        <v>4765</v>
      </c>
      <c r="C86" s="93"/>
      <c r="D86" s="94"/>
      <c r="E86" s="95">
        <v>50000</v>
      </c>
      <c r="F86" s="440" t="s">
        <v>4766</v>
      </c>
      <c r="G86" s="98"/>
    </row>
    <row r="87" spans="1:7" ht="42.75">
      <c r="A87" s="99">
        <v>85</v>
      </c>
      <c r="B87" s="439" t="s">
        <v>4767</v>
      </c>
      <c r="C87" s="93"/>
      <c r="D87" s="94"/>
      <c r="E87" s="95">
        <v>20000</v>
      </c>
      <c r="F87" s="440" t="s">
        <v>4768</v>
      </c>
      <c r="G87" s="98"/>
    </row>
    <row r="88" spans="1:7" ht="42.75">
      <c r="A88" s="88">
        <v>86</v>
      </c>
      <c r="B88" s="439" t="s">
        <v>3352</v>
      </c>
      <c r="C88" s="93"/>
      <c r="D88" s="94"/>
      <c r="E88" s="95">
        <v>121000</v>
      </c>
      <c r="F88" s="440" t="s">
        <v>4768</v>
      </c>
      <c r="G88" s="98"/>
    </row>
    <row r="89" spans="1:7" ht="42.75">
      <c r="A89" s="99">
        <v>87</v>
      </c>
      <c r="B89" s="439" t="s">
        <v>4769</v>
      </c>
      <c r="C89" s="93"/>
      <c r="D89" s="94"/>
      <c r="E89" s="95">
        <v>30000</v>
      </c>
      <c r="F89" s="440" t="s">
        <v>4768</v>
      </c>
      <c r="G89" s="98"/>
    </row>
    <row r="90" spans="1:7" ht="42.75">
      <c r="A90" s="88">
        <v>88</v>
      </c>
      <c r="B90" s="439" t="s">
        <v>2634</v>
      </c>
      <c r="C90" s="93"/>
      <c r="D90" s="94"/>
      <c r="E90" s="95">
        <v>26000</v>
      </c>
      <c r="F90" s="440" t="s">
        <v>4768</v>
      </c>
      <c r="G90" s="98"/>
    </row>
    <row r="91" spans="1:7" ht="42.75">
      <c r="A91" s="99">
        <v>89</v>
      </c>
      <c r="B91" s="439" t="s">
        <v>2635</v>
      </c>
      <c r="C91" s="93"/>
      <c r="D91" s="94"/>
      <c r="E91" s="95">
        <v>150000</v>
      </c>
      <c r="F91" s="440" t="s">
        <v>4770</v>
      </c>
      <c r="G91" s="98"/>
    </row>
    <row r="92" spans="1:7" ht="42.75">
      <c r="A92" s="88">
        <v>90</v>
      </c>
      <c r="B92" s="439" t="s">
        <v>2636</v>
      </c>
      <c r="C92" s="93"/>
      <c r="D92" s="94"/>
      <c r="E92" s="95">
        <v>152000</v>
      </c>
      <c r="F92" s="440" t="s">
        <v>4771</v>
      </c>
      <c r="G92" s="98"/>
    </row>
    <row r="93" spans="1:7" ht="42.75">
      <c r="A93" s="99">
        <v>91</v>
      </c>
      <c r="B93" s="439" t="s">
        <v>4772</v>
      </c>
      <c r="C93" s="93"/>
      <c r="D93" s="94"/>
      <c r="E93" s="95">
        <v>140731</v>
      </c>
      <c r="F93" s="440" t="s">
        <v>4771</v>
      </c>
      <c r="G93" s="98"/>
    </row>
    <row r="94" spans="1:7" ht="42.75">
      <c r="A94" s="88">
        <v>92</v>
      </c>
      <c r="B94" s="439" t="s">
        <v>4773</v>
      </c>
      <c r="C94" s="93"/>
      <c r="D94" s="94"/>
      <c r="E94" s="95">
        <v>80000</v>
      </c>
      <c r="F94" s="440" t="s">
        <v>4771</v>
      </c>
      <c r="G94" s="98"/>
    </row>
    <row r="95" spans="1:7" ht="42.75">
      <c r="A95" s="99">
        <v>93</v>
      </c>
      <c r="B95" s="439" t="s">
        <v>4774</v>
      </c>
      <c r="C95" s="93"/>
      <c r="D95" s="94"/>
      <c r="E95" s="95">
        <v>15000</v>
      </c>
      <c r="F95" s="440" t="s">
        <v>4771</v>
      </c>
      <c r="G95" s="98"/>
    </row>
    <row r="96" spans="1:7" ht="42.75">
      <c r="A96" s="88">
        <v>94</v>
      </c>
      <c r="B96" s="439" t="s">
        <v>2704</v>
      </c>
      <c r="C96" s="93"/>
      <c r="D96" s="94"/>
      <c r="E96" s="95">
        <v>80000</v>
      </c>
      <c r="F96" s="440" t="s">
        <v>4771</v>
      </c>
      <c r="G96" s="98"/>
    </row>
    <row r="97" spans="1:7" ht="42.75">
      <c r="A97" s="99">
        <v>95</v>
      </c>
      <c r="B97" s="439" t="s">
        <v>3495</v>
      </c>
      <c r="C97" s="93"/>
      <c r="D97" s="94"/>
      <c r="E97" s="95">
        <v>20000</v>
      </c>
      <c r="F97" s="440" t="s">
        <v>4775</v>
      </c>
      <c r="G97" s="98"/>
    </row>
    <row r="98" spans="1:7" ht="42.75">
      <c r="A98" s="88">
        <v>96</v>
      </c>
      <c r="B98" s="439" t="s">
        <v>2637</v>
      </c>
      <c r="C98" s="93"/>
      <c r="D98" s="94"/>
      <c r="E98" s="95">
        <v>60000</v>
      </c>
      <c r="F98" s="440" t="s">
        <v>4775</v>
      </c>
      <c r="G98" s="98"/>
    </row>
    <row r="99" spans="1:7" ht="42.75">
      <c r="A99" s="99">
        <v>97</v>
      </c>
      <c r="B99" s="439" t="s">
        <v>4776</v>
      </c>
      <c r="C99" s="93"/>
      <c r="D99" s="94"/>
      <c r="E99" s="95">
        <v>20000</v>
      </c>
      <c r="F99" s="440" t="s">
        <v>4777</v>
      </c>
      <c r="G99" s="98"/>
    </row>
    <row r="100" spans="1:7" ht="42.75">
      <c r="A100" s="88">
        <v>98</v>
      </c>
      <c r="B100" s="439" t="s">
        <v>4778</v>
      </c>
      <c r="C100" s="93"/>
      <c r="D100" s="94"/>
      <c r="E100" s="95">
        <v>60000</v>
      </c>
      <c r="F100" s="440" t="s">
        <v>4775</v>
      </c>
      <c r="G100" s="98"/>
    </row>
    <row r="101" spans="1:7" ht="42.75">
      <c r="A101" s="99">
        <v>99</v>
      </c>
      <c r="B101" s="439" t="s">
        <v>4779</v>
      </c>
      <c r="C101" s="93"/>
      <c r="D101" s="94"/>
      <c r="E101" s="95">
        <v>55000</v>
      </c>
      <c r="F101" s="440" t="s">
        <v>4777</v>
      </c>
      <c r="G101" s="98"/>
    </row>
    <row r="102" spans="1:7" ht="42.75">
      <c r="A102" s="88">
        <v>100</v>
      </c>
      <c r="B102" s="439" t="s">
        <v>4428</v>
      </c>
      <c r="C102" s="93"/>
      <c r="D102" s="94"/>
      <c r="E102" s="95">
        <v>20000</v>
      </c>
      <c r="F102" s="440" t="s">
        <v>4780</v>
      </c>
      <c r="G102" s="98"/>
    </row>
    <row r="103" spans="1:7" ht="42.75">
      <c r="A103" s="99">
        <v>101</v>
      </c>
      <c r="B103" s="439" t="s">
        <v>4428</v>
      </c>
      <c r="C103" s="93"/>
      <c r="D103" s="94"/>
      <c r="E103" s="95">
        <v>20000</v>
      </c>
      <c r="F103" s="440" t="s">
        <v>4781</v>
      </c>
      <c r="G103" s="98"/>
    </row>
    <row r="104" spans="1:7" ht="42.75">
      <c r="A104" s="88">
        <v>102</v>
      </c>
      <c r="B104" s="439" t="s">
        <v>3491</v>
      </c>
      <c r="C104" s="93"/>
      <c r="D104" s="94"/>
      <c r="E104" s="95">
        <v>50000</v>
      </c>
      <c r="F104" s="440" t="s">
        <v>4781</v>
      </c>
      <c r="G104" s="98"/>
    </row>
    <row r="105" spans="1:7" ht="42.75">
      <c r="A105" s="99">
        <v>103</v>
      </c>
      <c r="B105" s="439" t="s">
        <v>3491</v>
      </c>
      <c r="C105" s="93"/>
      <c r="D105" s="94"/>
      <c r="E105" s="95">
        <v>40000</v>
      </c>
      <c r="F105" s="440" t="s">
        <v>4781</v>
      </c>
      <c r="G105" s="98"/>
    </row>
    <row r="106" spans="1:7" ht="42.75">
      <c r="A106" s="88">
        <v>104</v>
      </c>
      <c r="B106" s="439" t="s">
        <v>4782</v>
      </c>
      <c r="C106" s="93"/>
      <c r="D106" s="94"/>
      <c r="E106" s="95">
        <v>58000</v>
      </c>
      <c r="F106" s="440" t="s">
        <v>4781</v>
      </c>
      <c r="G106" s="98"/>
    </row>
    <row r="107" spans="1:7" ht="42.75">
      <c r="A107" s="99">
        <v>105</v>
      </c>
      <c r="B107" s="439" t="s">
        <v>4782</v>
      </c>
      <c r="C107" s="93"/>
      <c r="D107" s="94"/>
      <c r="E107" s="95">
        <v>124213</v>
      </c>
      <c r="F107" s="440" t="s">
        <v>4781</v>
      </c>
      <c r="G107" s="98"/>
    </row>
    <row r="108" spans="1:7" ht="42.75">
      <c r="A108" s="88">
        <v>106</v>
      </c>
      <c r="B108" s="439" t="s">
        <v>3353</v>
      </c>
      <c r="C108" s="93"/>
      <c r="D108" s="94"/>
      <c r="E108" s="95">
        <v>63000</v>
      </c>
      <c r="F108" s="440" t="s">
        <v>4781</v>
      </c>
      <c r="G108" s="98"/>
    </row>
    <row r="109" spans="1:7" ht="42.75">
      <c r="A109" s="99">
        <v>107</v>
      </c>
      <c r="B109" s="439" t="s">
        <v>2639</v>
      </c>
      <c r="C109" s="93"/>
      <c r="D109" s="94"/>
      <c r="E109" s="95">
        <v>150000</v>
      </c>
      <c r="F109" s="440" t="s">
        <v>4783</v>
      </c>
      <c r="G109" s="98"/>
    </row>
    <row r="110" spans="1:7" ht="42.75">
      <c r="A110" s="88">
        <v>108</v>
      </c>
      <c r="B110" s="439" t="s">
        <v>4784</v>
      </c>
      <c r="C110" s="93"/>
      <c r="D110" s="94"/>
      <c r="E110" s="95">
        <v>40000</v>
      </c>
      <c r="F110" s="440" t="s">
        <v>4785</v>
      </c>
      <c r="G110" s="98"/>
    </row>
    <row r="111" spans="1:7" ht="42.75">
      <c r="A111" s="99">
        <v>109</v>
      </c>
      <c r="B111" s="439" t="s">
        <v>4784</v>
      </c>
      <c r="C111" s="93"/>
      <c r="D111" s="94"/>
      <c r="E111" s="95">
        <v>20000</v>
      </c>
      <c r="F111" s="440" t="s">
        <v>4785</v>
      </c>
      <c r="G111" s="98"/>
    </row>
    <row r="112" spans="1:7" ht="42.75">
      <c r="A112" s="88">
        <v>110</v>
      </c>
      <c r="B112" s="439" t="s">
        <v>2640</v>
      </c>
      <c r="C112" s="93"/>
      <c r="D112" s="94"/>
      <c r="E112" s="95">
        <v>72000</v>
      </c>
      <c r="F112" s="440" t="s">
        <v>4785</v>
      </c>
      <c r="G112" s="98"/>
    </row>
    <row r="113" spans="1:7" ht="42.75">
      <c r="A113" s="99">
        <v>111</v>
      </c>
      <c r="B113" s="439" t="s">
        <v>2640</v>
      </c>
      <c r="C113" s="93"/>
      <c r="D113" s="94"/>
      <c r="E113" s="95">
        <v>80000</v>
      </c>
      <c r="F113" s="440" t="s">
        <v>4785</v>
      </c>
      <c r="G113" s="98"/>
    </row>
    <row r="114" spans="1:7" ht="42.75">
      <c r="A114" s="88">
        <v>112</v>
      </c>
      <c r="B114" s="439" t="s">
        <v>2641</v>
      </c>
      <c r="C114" s="93"/>
      <c r="D114" s="94"/>
      <c r="E114" s="95">
        <v>60000</v>
      </c>
      <c r="F114" s="440" t="s">
        <v>4785</v>
      </c>
      <c r="G114" s="98"/>
    </row>
    <row r="115" spans="1:7" ht="42.75">
      <c r="A115" s="99">
        <v>113</v>
      </c>
      <c r="B115" s="439" t="s">
        <v>4786</v>
      </c>
      <c r="C115" s="93"/>
      <c r="D115" s="94"/>
      <c r="E115" s="95">
        <v>60000</v>
      </c>
      <c r="F115" s="440" t="s">
        <v>4787</v>
      </c>
      <c r="G115" s="98"/>
    </row>
    <row r="116" spans="1:7" ht="42.75">
      <c r="A116" s="88">
        <v>114</v>
      </c>
      <c r="B116" s="439" t="s">
        <v>4788</v>
      </c>
      <c r="C116" s="93"/>
      <c r="D116" s="94"/>
      <c r="E116" s="95">
        <v>20000</v>
      </c>
      <c r="F116" s="440" t="s">
        <v>4789</v>
      </c>
      <c r="G116" s="98"/>
    </row>
    <row r="117" spans="1:7" ht="42.75">
      <c r="A117" s="99">
        <v>115</v>
      </c>
      <c r="B117" s="439" t="s">
        <v>3487</v>
      </c>
      <c r="C117" s="93"/>
      <c r="D117" s="94"/>
      <c r="E117" s="95">
        <v>140000</v>
      </c>
      <c r="F117" s="440" t="s">
        <v>4790</v>
      </c>
      <c r="G117" s="98"/>
    </row>
    <row r="118" spans="1:7" ht="42.75">
      <c r="A118" s="88">
        <v>116</v>
      </c>
      <c r="B118" s="439" t="s">
        <v>4791</v>
      </c>
      <c r="C118" s="93"/>
      <c r="D118" s="94"/>
      <c r="E118" s="95">
        <v>40000</v>
      </c>
      <c r="F118" s="440" t="s">
        <v>4790</v>
      </c>
      <c r="G118" s="98"/>
    </row>
    <row r="119" spans="1:7" ht="42.75">
      <c r="A119" s="99">
        <v>117</v>
      </c>
      <c r="B119" s="439" t="s">
        <v>4791</v>
      </c>
      <c r="C119" s="93"/>
      <c r="D119" s="94"/>
      <c r="E119" s="95">
        <v>15000</v>
      </c>
      <c r="F119" s="440" t="s">
        <v>4790</v>
      </c>
      <c r="G119" s="98"/>
    </row>
    <row r="120" spans="1:7" ht="42.75">
      <c r="A120" s="88">
        <v>118</v>
      </c>
      <c r="B120" s="439" t="s">
        <v>4792</v>
      </c>
      <c r="C120" s="93"/>
      <c r="D120" s="94"/>
      <c r="E120" s="95">
        <v>120000</v>
      </c>
      <c r="F120" s="440" t="s">
        <v>4793</v>
      </c>
      <c r="G120" s="98"/>
    </row>
    <row r="121" spans="1:7" ht="42.75">
      <c r="A121" s="99">
        <v>119</v>
      </c>
      <c r="B121" s="439" t="s">
        <v>2642</v>
      </c>
      <c r="C121" s="93"/>
      <c r="D121" s="94"/>
      <c r="E121" s="95">
        <v>35000</v>
      </c>
      <c r="F121" s="440" t="s">
        <v>4794</v>
      </c>
      <c r="G121" s="98"/>
    </row>
    <row r="122" spans="1:7" ht="42.75">
      <c r="A122" s="88">
        <v>120</v>
      </c>
      <c r="B122" s="439" t="s">
        <v>4795</v>
      </c>
      <c r="C122" s="93"/>
      <c r="D122" s="94"/>
      <c r="E122" s="95">
        <v>20000</v>
      </c>
      <c r="F122" s="440" t="s">
        <v>4794</v>
      </c>
      <c r="G122" s="98"/>
    </row>
    <row r="123" spans="1:7" ht="42.75">
      <c r="A123" s="99">
        <v>121</v>
      </c>
      <c r="B123" s="439" t="s">
        <v>4796</v>
      </c>
      <c r="C123" s="93"/>
      <c r="D123" s="94"/>
      <c r="E123" s="95">
        <v>55000</v>
      </c>
      <c r="F123" s="440" t="s">
        <v>4794</v>
      </c>
      <c r="G123" s="98"/>
    </row>
    <row r="124" spans="1:7" ht="42.75">
      <c r="A124" s="88">
        <v>122</v>
      </c>
      <c r="B124" s="439" t="s">
        <v>4797</v>
      </c>
      <c r="C124" s="93"/>
      <c r="D124" s="94"/>
      <c r="E124" s="95">
        <v>20000</v>
      </c>
      <c r="F124" s="440" t="s">
        <v>4798</v>
      </c>
      <c r="G124" s="98"/>
    </row>
    <row r="125" spans="1:7" ht="42.75">
      <c r="A125" s="99">
        <v>123</v>
      </c>
      <c r="B125" s="439" t="s">
        <v>4799</v>
      </c>
      <c r="C125" s="93"/>
      <c r="D125" s="94"/>
      <c r="E125" s="95">
        <v>108000</v>
      </c>
      <c r="F125" s="440" t="s">
        <v>4800</v>
      </c>
      <c r="G125" s="98"/>
    </row>
    <row r="126" spans="1:7" ht="42.75">
      <c r="A126" s="88">
        <v>124</v>
      </c>
      <c r="B126" s="439" t="s">
        <v>4801</v>
      </c>
      <c r="C126" s="93"/>
      <c r="D126" s="94"/>
      <c r="E126" s="95">
        <v>125831</v>
      </c>
      <c r="F126" s="440" t="s">
        <v>4800</v>
      </c>
      <c r="G126" s="98"/>
    </row>
    <row r="127" spans="1:7" ht="42.75">
      <c r="A127" s="99">
        <v>125</v>
      </c>
      <c r="B127" s="439" t="s">
        <v>2644</v>
      </c>
      <c r="C127" s="93"/>
      <c r="D127" s="94"/>
      <c r="E127" s="95">
        <v>48000</v>
      </c>
      <c r="F127" s="440" t="s">
        <v>4800</v>
      </c>
      <c r="G127" s="98"/>
    </row>
    <row r="128" spans="1:7" ht="42.75">
      <c r="A128" s="88">
        <v>126</v>
      </c>
      <c r="B128" s="439" t="s">
        <v>2644</v>
      </c>
      <c r="C128" s="93"/>
      <c r="D128" s="94"/>
      <c r="E128" s="95">
        <v>45000</v>
      </c>
      <c r="F128" s="440" t="s">
        <v>4800</v>
      </c>
      <c r="G128" s="98"/>
    </row>
    <row r="129" spans="1:7" ht="42.75">
      <c r="A129" s="99">
        <v>127</v>
      </c>
      <c r="B129" s="439" t="s">
        <v>2645</v>
      </c>
      <c r="C129" s="93"/>
      <c r="D129" s="94"/>
      <c r="E129" s="95">
        <v>120000</v>
      </c>
      <c r="F129" s="440" t="s">
        <v>4800</v>
      </c>
      <c r="G129" s="98"/>
    </row>
    <row r="130" spans="1:7" ht="42.75">
      <c r="A130" s="88">
        <v>128</v>
      </c>
      <c r="B130" s="439" t="s">
        <v>4802</v>
      </c>
      <c r="C130" s="93"/>
      <c r="D130" s="94"/>
      <c r="E130" s="95">
        <v>50000</v>
      </c>
      <c r="F130" s="440" t="s">
        <v>4803</v>
      </c>
      <c r="G130" s="98"/>
    </row>
    <row r="131" spans="1:7" ht="42.75">
      <c r="A131" s="99">
        <v>129</v>
      </c>
      <c r="B131" s="439" t="s">
        <v>4802</v>
      </c>
      <c r="C131" s="93"/>
      <c r="D131" s="94"/>
      <c r="E131" s="95">
        <v>80000</v>
      </c>
      <c r="F131" s="440" t="s">
        <v>4804</v>
      </c>
      <c r="G131" s="98"/>
    </row>
    <row r="132" spans="1:7" ht="42.75">
      <c r="A132" s="88">
        <v>130</v>
      </c>
      <c r="B132" s="439" t="s">
        <v>4805</v>
      </c>
      <c r="C132" s="93"/>
      <c r="D132" s="94"/>
      <c r="E132" s="95">
        <v>200000</v>
      </c>
      <c r="F132" s="440" t="s">
        <v>4804</v>
      </c>
      <c r="G132" s="98"/>
    </row>
    <row r="133" spans="1:7" ht="42.75">
      <c r="A133" s="99">
        <v>131</v>
      </c>
      <c r="B133" s="439" t="s">
        <v>4806</v>
      </c>
      <c r="C133" s="93"/>
      <c r="D133" s="94"/>
      <c r="E133" s="95">
        <v>80000</v>
      </c>
      <c r="F133" s="440" t="s">
        <v>4804</v>
      </c>
      <c r="G133" s="98"/>
    </row>
    <row r="134" spans="1:7" ht="42.75">
      <c r="A134" s="88">
        <v>132</v>
      </c>
      <c r="B134" s="439" t="s">
        <v>2647</v>
      </c>
      <c r="C134" s="93"/>
      <c r="D134" s="94"/>
      <c r="E134" s="95">
        <v>60000</v>
      </c>
      <c r="F134" s="440" t="s">
        <v>4804</v>
      </c>
      <c r="G134" s="98"/>
    </row>
    <row r="135" spans="1:7" ht="42.75">
      <c r="A135" s="99">
        <v>133</v>
      </c>
      <c r="B135" s="439" t="s">
        <v>2647</v>
      </c>
      <c r="C135" s="93"/>
      <c r="D135" s="94"/>
      <c r="E135" s="95">
        <v>10000</v>
      </c>
      <c r="F135" s="440" t="s">
        <v>4804</v>
      </c>
      <c r="G135" s="98"/>
    </row>
    <row r="136" spans="1:7" ht="42.75">
      <c r="A136" s="88">
        <v>134</v>
      </c>
      <c r="B136" s="439" t="s">
        <v>4807</v>
      </c>
      <c r="C136" s="93"/>
      <c r="D136" s="94"/>
      <c r="E136" s="95">
        <v>40000</v>
      </c>
      <c r="F136" s="440" t="s">
        <v>4808</v>
      </c>
      <c r="G136" s="98"/>
    </row>
    <row r="137" spans="1:7" ht="42.75">
      <c r="A137" s="99">
        <v>135</v>
      </c>
      <c r="B137" s="439" t="s">
        <v>4809</v>
      </c>
      <c r="C137" s="93"/>
      <c r="D137" s="94"/>
      <c r="E137" s="95">
        <v>50000</v>
      </c>
      <c r="F137" s="440" t="s">
        <v>4810</v>
      </c>
      <c r="G137" s="98"/>
    </row>
    <row r="138" spans="1:7" ht="42.75">
      <c r="A138" s="88">
        <v>136</v>
      </c>
      <c r="B138" s="439" t="s">
        <v>4435</v>
      </c>
      <c r="C138" s="93"/>
      <c r="D138" s="94"/>
      <c r="E138" s="95">
        <v>35000</v>
      </c>
      <c r="F138" s="440" t="s">
        <v>4810</v>
      </c>
      <c r="G138" s="98"/>
    </row>
    <row r="139" spans="1:7" ht="42.75">
      <c r="A139" s="99">
        <v>137</v>
      </c>
      <c r="B139" s="439" t="s">
        <v>2648</v>
      </c>
      <c r="C139" s="93"/>
      <c r="D139" s="94"/>
      <c r="E139" s="95">
        <v>10000</v>
      </c>
      <c r="F139" s="440" t="s">
        <v>4810</v>
      </c>
      <c r="G139" s="98"/>
    </row>
    <row r="140" spans="1:7" ht="42.75">
      <c r="A140" s="88">
        <v>138</v>
      </c>
      <c r="B140" s="439" t="s">
        <v>2648</v>
      </c>
      <c r="C140" s="93"/>
      <c r="D140" s="94"/>
      <c r="E140" s="95">
        <v>40000</v>
      </c>
      <c r="F140" s="440" t="s">
        <v>4810</v>
      </c>
      <c r="G140" s="98"/>
    </row>
    <row r="141" spans="1:7" ht="42.75">
      <c r="A141" s="99">
        <v>139</v>
      </c>
      <c r="B141" s="439" t="s">
        <v>3556</v>
      </c>
      <c r="C141" s="93"/>
      <c r="D141" s="94"/>
      <c r="E141" s="95">
        <v>50000</v>
      </c>
      <c r="F141" s="440" t="s">
        <v>4810</v>
      </c>
      <c r="G141" s="98"/>
    </row>
    <row r="142" spans="1:7" ht="42.75">
      <c r="A142" s="88">
        <v>140</v>
      </c>
      <c r="B142" s="439" t="s">
        <v>2649</v>
      </c>
      <c r="C142" s="93"/>
      <c r="D142" s="94"/>
      <c r="E142" s="95">
        <v>75000</v>
      </c>
      <c r="F142" s="440" t="s">
        <v>4811</v>
      </c>
      <c r="G142" s="98"/>
    </row>
    <row r="143" spans="1:7" ht="42.75">
      <c r="A143" s="99">
        <v>141</v>
      </c>
      <c r="B143" s="439" t="s">
        <v>3340</v>
      </c>
      <c r="C143" s="93"/>
      <c r="D143" s="94"/>
      <c r="E143" s="95">
        <v>96000</v>
      </c>
      <c r="F143" s="440" t="s">
        <v>4810</v>
      </c>
      <c r="G143" s="98"/>
    </row>
    <row r="144" spans="1:7" ht="42.75">
      <c r="A144" s="88">
        <v>142</v>
      </c>
      <c r="B144" s="439" t="s">
        <v>4812</v>
      </c>
      <c r="C144" s="93"/>
      <c r="D144" s="94"/>
      <c r="E144" s="95">
        <v>20000</v>
      </c>
      <c r="F144" s="440" t="s">
        <v>4813</v>
      </c>
      <c r="G144" s="98"/>
    </row>
    <row r="145" spans="1:7" ht="42.75">
      <c r="A145" s="99">
        <v>143</v>
      </c>
      <c r="B145" s="439" t="s">
        <v>3355</v>
      </c>
      <c r="C145" s="93"/>
      <c r="D145" s="94"/>
      <c r="E145" s="95">
        <v>50000</v>
      </c>
      <c r="F145" s="440" t="s">
        <v>4813</v>
      </c>
      <c r="G145" s="98"/>
    </row>
    <row r="146" spans="1:7" ht="42.75">
      <c r="A146" s="88">
        <v>144</v>
      </c>
      <c r="B146" s="439" t="s">
        <v>3355</v>
      </c>
      <c r="C146" s="93"/>
      <c r="D146" s="94"/>
      <c r="E146" s="95">
        <v>58000</v>
      </c>
      <c r="F146" s="440" t="s">
        <v>4814</v>
      </c>
      <c r="G146" s="98"/>
    </row>
    <row r="147" spans="1:7" ht="42.75">
      <c r="A147" s="99">
        <v>145</v>
      </c>
      <c r="B147" s="439" t="s">
        <v>4815</v>
      </c>
      <c r="C147" s="93"/>
      <c r="D147" s="94"/>
      <c r="E147" s="95">
        <v>10000</v>
      </c>
      <c r="F147" s="440" t="s">
        <v>4814</v>
      </c>
      <c r="G147" s="98"/>
    </row>
    <row r="148" spans="1:7" ht="42.75">
      <c r="A148" s="88">
        <v>146</v>
      </c>
      <c r="B148" s="439" t="s">
        <v>4439</v>
      </c>
      <c r="C148" s="93"/>
      <c r="D148" s="94"/>
      <c r="E148" s="95">
        <v>138000</v>
      </c>
      <c r="F148" s="440" t="s">
        <v>4814</v>
      </c>
      <c r="G148" s="98"/>
    </row>
    <row r="149" spans="1:7" ht="42.75">
      <c r="A149" s="99">
        <v>147</v>
      </c>
      <c r="B149" s="439" t="s">
        <v>4816</v>
      </c>
      <c r="C149" s="93"/>
      <c r="D149" s="94"/>
      <c r="E149" s="95">
        <v>345000</v>
      </c>
      <c r="F149" s="440" t="s">
        <v>4814</v>
      </c>
      <c r="G149" s="98"/>
    </row>
    <row r="150" spans="1:7" ht="42.75">
      <c r="A150" s="88">
        <v>148</v>
      </c>
      <c r="B150" s="439" t="s">
        <v>4817</v>
      </c>
      <c r="C150" s="93"/>
      <c r="D150" s="94"/>
      <c r="E150" s="95">
        <v>10000</v>
      </c>
      <c r="F150" s="440" t="s">
        <v>4818</v>
      </c>
      <c r="G150" s="98"/>
    </row>
    <row r="151" spans="1:7" ht="42.75">
      <c r="A151" s="99">
        <v>149</v>
      </c>
      <c r="B151" s="439" t="s">
        <v>4819</v>
      </c>
      <c r="C151" s="93"/>
      <c r="D151" s="94"/>
      <c r="E151" s="95">
        <v>50000</v>
      </c>
      <c r="F151" s="440" t="s">
        <v>4820</v>
      </c>
      <c r="G151" s="98"/>
    </row>
    <row r="152" spans="1:7" ht="42.75">
      <c r="A152" s="88">
        <v>150</v>
      </c>
      <c r="B152" s="439" t="s">
        <v>2650</v>
      </c>
      <c r="C152" s="93"/>
      <c r="D152" s="94"/>
      <c r="E152" s="95">
        <v>50000</v>
      </c>
      <c r="F152" s="440" t="s">
        <v>4820</v>
      </c>
      <c r="G152" s="98"/>
    </row>
    <row r="153" spans="1:7" ht="42.75">
      <c r="A153" s="99">
        <v>151</v>
      </c>
      <c r="B153" s="439" t="s">
        <v>2651</v>
      </c>
      <c r="C153" s="93"/>
      <c r="D153" s="94"/>
      <c r="E153" s="95">
        <v>50000</v>
      </c>
      <c r="F153" s="440" t="s">
        <v>4820</v>
      </c>
      <c r="G153" s="98"/>
    </row>
    <row r="154" spans="1:7" ht="42.75">
      <c r="A154" s="88">
        <v>152</v>
      </c>
      <c r="B154" s="439" t="s">
        <v>4821</v>
      </c>
      <c r="C154" s="93"/>
      <c r="D154" s="94"/>
      <c r="E154" s="95">
        <v>215000</v>
      </c>
      <c r="F154" s="440" t="s">
        <v>4820</v>
      </c>
      <c r="G154" s="98"/>
    </row>
    <row r="155" spans="1:7" ht="42.75">
      <c r="A155" s="99">
        <v>153</v>
      </c>
      <c r="B155" s="439" t="s">
        <v>2652</v>
      </c>
      <c r="C155" s="93"/>
      <c r="D155" s="94"/>
      <c r="E155" s="95">
        <v>100000</v>
      </c>
      <c r="F155" s="440" t="s">
        <v>4822</v>
      </c>
      <c r="G155" s="98"/>
    </row>
    <row r="156" spans="1:7" ht="42.75">
      <c r="A156" s="88">
        <v>154</v>
      </c>
      <c r="B156" s="439" t="s">
        <v>4823</v>
      </c>
      <c r="C156" s="93"/>
      <c r="D156" s="94"/>
      <c r="E156" s="95">
        <v>60000</v>
      </c>
      <c r="F156" s="440" t="s">
        <v>4824</v>
      </c>
      <c r="G156" s="98"/>
    </row>
    <row r="157" spans="1:7" ht="42.75">
      <c r="A157" s="99">
        <v>155</v>
      </c>
      <c r="B157" s="439" t="s">
        <v>2653</v>
      </c>
      <c r="C157" s="93"/>
      <c r="D157" s="94"/>
      <c r="E157" s="95">
        <v>40000</v>
      </c>
      <c r="F157" s="440" t="s">
        <v>4824</v>
      </c>
      <c r="G157" s="98"/>
    </row>
    <row r="158" spans="1:7" ht="42.75">
      <c r="A158" s="88">
        <v>156</v>
      </c>
      <c r="B158" s="439" t="s">
        <v>3313</v>
      </c>
      <c r="C158" s="93"/>
      <c r="D158" s="94"/>
      <c r="E158" s="95">
        <v>80000</v>
      </c>
      <c r="F158" s="440" t="s">
        <v>4824</v>
      </c>
      <c r="G158" s="98"/>
    </row>
    <row r="159" spans="1:7" ht="42.75">
      <c r="A159" s="99">
        <v>157</v>
      </c>
      <c r="B159" s="439" t="s">
        <v>4825</v>
      </c>
      <c r="C159" s="93"/>
      <c r="D159" s="94"/>
      <c r="E159" s="95">
        <v>10000</v>
      </c>
      <c r="F159" s="440" t="s">
        <v>4826</v>
      </c>
      <c r="G159" s="98"/>
    </row>
    <row r="160" spans="1:7" ht="42.75">
      <c r="A160" s="88">
        <v>158</v>
      </c>
      <c r="B160" s="439" t="s">
        <v>4827</v>
      </c>
      <c r="C160" s="93"/>
      <c r="D160" s="94"/>
      <c r="E160" s="95">
        <v>35000</v>
      </c>
      <c r="F160" s="440" t="s">
        <v>4828</v>
      </c>
      <c r="G160" s="98"/>
    </row>
    <row r="161" spans="1:7" ht="42.75">
      <c r="A161" s="99">
        <v>159</v>
      </c>
      <c r="B161" s="439" t="s">
        <v>3486</v>
      </c>
      <c r="C161" s="93"/>
      <c r="D161" s="94"/>
      <c r="E161" s="95">
        <v>10000</v>
      </c>
      <c r="F161" s="440" t="s">
        <v>4828</v>
      </c>
      <c r="G161" s="98"/>
    </row>
    <row r="162" spans="1:7" ht="42.75">
      <c r="A162" s="88">
        <v>160</v>
      </c>
      <c r="B162" s="439" t="s">
        <v>2654</v>
      </c>
      <c r="C162" s="93"/>
      <c r="D162" s="94"/>
      <c r="E162" s="95">
        <v>70000</v>
      </c>
      <c r="F162" s="440" t="s">
        <v>4828</v>
      </c>
      <c r="G162" s="98"/>
    </row>
    <row r="163" spans="1:7" ht="42.75">
      <c r="A163" s="99">
        <v>161</v>
      </c>
      <c r="B163" s="439" t="s">
        <v>4829</v>
      </c>
      <c r="C163" s="93"/>
      <c r="D163" s="94"/>
      <c r="E163" s="95">
        <v>65000</v>
      </c>
      <c r="F163" s="440" t="s">
        <v>4830</v>
      </c>
      <c r="G163" s="98"/>
    </row>
    <row r="164" spans="1:7" ht="42.75">
      <c r="A164" s="88">
        <v>162</v>
      </c>
      <c r="B164" s="439" t="s">
        <v>2655</v>
      </c>
      <c r="C164" s="93"/>
      <c r="D164" s="94"/>
      <c r="E164" s="95">
        <v>170000</v>
      </c>
      <c r="F164" s="440" t="s">
        <v>4831</v>
      </c>
      <c r="G164" s="98"/>
    </row>
    <row r="165" spans="1:7" ht="42.75">
      <c r="A165" s="99">
        <v>163</v>
      </c>
      <c r="B165" s="439" t="s">
        <v>2655</v>
      </c>
      <c r="C165" s="93"/>
      <c r="D165" s="94"/>
      <c r="E165" s="95">
        <v>240000</v>
      </c>
      <c r="F165" s="440" t="s">
        <v>4831</v>
      </c>
      <c r="G165" s="98"/>
    </row>
    <row r="166" spans="1:7" ht="42.75">
      <c r="A166" s="88">
        <v>164</v>
      </c>
      <c r="B166" s="439" t="s">
        <v>4443</v>
      </c>
      <c r="C166" s="93"/>
      <c r="D166" s="94"/>
      <c r="E166" s="95">
        <v>25000</v>
      </c>
      <c r="F166" s="440" t="s">
        <v>4831</v>
      </c>
      <c r="G166" s="98"/>
    </row>
    <row r="167" spans="1:7" ht="42.75">
      <c r="A167" s="99">
        <v>165</v>
      </c>
      <c r="B167" s="439" t="s">
        <v>4832</v>
      </c>
      <c r="C167" s="93"/>
      <c r="D167" s="94"/>
      <c r="E167" s="95">
        <v>60000</v>
      </c>
      <c r="F167" s="440" t="s">
        <v>4831</v>
      </c>
      <c r="G167" s="98"/>
    </row>
    <row r="168" spans="1:7" ht="42.75">
      <c r="A168" s="88">
        <v>166</v>
      </c>
      <c r="B168" s="439" t="s">
        <v>4833</v>
      </c>
      <c r="C168" s="93"/>
      <c r="D168" s="94"/>
      <c r="E168" s="95">
        <v>56000</v>
      </c>
      <c r="F168" s="440" t="s">
        <v>4831</v>
      </c>
      <c r="G168" s="98"/>
    </row>
    <row r="169" spans="1:7" ht="42.75">
      <c r="A169" s="99">
        <v>167</v>
      </c>
      <c r="B169" s="439" t="s">
        <v>4834</v>
      </c>
      <c r="C169" s="93"/>
      <c r="D169" s="94"/>
      <c r="E169" s="95">
        <v>58000</v>
      </c>
      <c r="F169" s="440" t="s">
        <v>4835</v>
      </c>
      <c r="G169" s="98"/>
    </row>
    <row r="170" spans="1:7" ht="42.75">
      <c r="A170" s="88">
        <v>168</v>
      </c>
      <c r="B170" s="439" t="s">
        <v>3315</v>
      </c>
      <c r="C170" s="93"/>
      <c r="D170" s="94"/>
      <c r="E170" s="95">
        <v>8000</v>
      </c>
      <c r="F170" s="440" t="s">
        <v>4836</v>
      </c>
      <c r="G170" s="98"/>
    </row>
    <row r="171" spans="1:7" ht="42.75">
      <c r="A171" s="99">
        <v>169</v>
      </c>
      <c r="B171" s="439" t="s">
        <v>4445</v>
      </c>
      <c r="C171" s="93"/>
      <c r="D171" s="94"/>
      <c r="E171" s="95">
        <v>125000</v>
      </c>
      <c r="F171" s="440" t="s">
        <v>4836</v>
      </c>
      <c r="G171" s="98"/>
    </row>
    <row r="172" spans="1:7" ht="42.75">
      <c r="A172" s="88">
        <v>170</v>
      </c>
      <c r="B172" s="439" t="s">
        <v>2656</v>
      </c>
      <c r="C172" s="93"/>
      <c r="D172" s="94"/>
      <c r="E172" s="95">
        <v>20000</v>
      </c>
      <c r="F172" s="440" t="s">
        <v>4836</v>
      </c>
      <c r="G172" s="98"/>
    </row>
    <row r="173" spans="1:7" ht="42.75">
      <c r="A173" s="99">
        <v>171</v>
      </c>
      <c r="B173" s="439" t="s">
        <v>2656</v>
      </c>
      <c r="C173" s="93"/>
      <c r="D173" s="94"/>
      <c r="E173" s="95">
        <v>30000</v>
      </c>
      <c r="F173" s="440" t="s">
        <v>4836</v>
      </c>
      <c r="G173" s="98"/>
    </row>
    <row r="174" spans="1:7" ht="42.75">
      <c r="A174" s="88">
        <v>172</v>
      </c>
      <c r="B174" s="439" t="s">
        <v>4446</v>
      </c>
      <c r="C174" s="93"/>
      <c r="D174" s="94"/>
      <c r="E174" s="95">
        <v>35000</v>
      </c>
      <c r="F174" s="440" t="s">
        <v>4837</v>
      </c>
      <c r="G174" s="98"/>
    </row>
    <row r="175" spans="1:7" ht="42.75">
      <c r="A175" s="99">
        <v>173</v>
      </c>
      <c r="B175" s="439" t="s">
        <v>4838</v>
      </c>
      <c r="C175" s="93"/>
      <c r="D175" s="94"/>
      <c r="E175" s="95">
        <v>50000</v>
      </c>
      <c r="F175" s="440" t="s">
        <v>4839</v>
      </c>
      <c r="G175" s="98"/>
    </row>
    <row r="176" spans="1:7" ht="42.75">
      <c r="A176" s="88">
        <v>174</v>
      </c>
      <c r="B176" s="439" t="s">
        <v>4840</v>
      </c>
      <c r="C176" s="93"/>
      <c r="D176" s="94"/>
      <c r="E176" s="95">
        <v>50000</v>
      </c>
      <c r="F176" s="440" t="s">
        <v>4839</v>
      </c>
      <c r="G176" s="98"/>
    </row>
    <row r="177" spans="1:7" ht="42.75">
      <c r="A177" s="99">
        <v>175</v>
      </c>
      <c r="B177" s="439" t="s">
        <v>2657</v>
      </c>
      <c r="C177" s="93"/>
      <c r="D177" s="94"/>
      <c r="E177" s="95">
        <v>145000</v>
      </c>
      <c r="F177" s="440" t="s">
        <v>4839</v>
      </c>
      <c r="G177" s="98"/>
    </row>
    <row r="178" spans="1:7" ht="42.75">
      <c r="A178" s="88">
        <v>176</v>
      </c>
      <c r="B178" s="439" t="s">
        <v>2657</v>
      </c>
      <c r="C178" s="93"/>
      <c r="D178" s="94"/>
      <c r="E178" s="95">
        <v>120000</v>
      </c>
      <c r="F178" s="440" t="s">
        <v>4839</v>
      </c>
      <c r="G178" s="98"/>
    </row>
    <row r="179" spans="1:7" ht="42.75">
      <c r="A179" s="99">
        <v>177</v>
      </c>
      <c r="B179" s="439" t="s">
        <v>2657</v>
      </c>
      <c r="C179" s="93"/>
      <c r="D179" s="94"/>
      <c r="E179" s="95">
        <v>100000</v>
      </c>
      <c r="F179" s="440" t="s">
        <v>4839</v>
      </c>
      <c r="G179" s="98"/>
    </row>
    <row r="180" spans="1:7" ht="42.75">
      <c r="A180" s="88">
        <v>178</v>
      </c>
      <c r="B180" s="439" t="s">
        <v>3554</v>
      </c>
      <c r="C180" s="93"/>
      <c r="D180" s="94"/>
      <c r="E180" s="95">
        <v>30000</v>
      </c>
      <c r="F180" s="440" t="s">
        <v>4839</v>
      </c>
      <c r="G180" s="98"/>
    </row>
    <row r="181" spans="1:7" ht="42.75">
      <c r="A181" s="99">
        <v>179</v>
      </c>
      <c r="B181" s="439" t="s">
        <v>2658</v>
      </c>
      <c r="C181" s="93"/>
      <c r="D181" s="94"/>
      <c r="E181" s="95">
        <v>100000</v>
      </c>
      <c r="F181" s="440" t="s">
        <v>4839</v>
      </c>
      <c r="G181" s="98"/>
    </row>
    <row r="182" spans="1:7" ht="42.75">
      <c r="A182" s="88">
        <v>180</v>
      </c>
      <c r="B182" s="439" t="s">
        <v>4841</v>
      </c>
      <c r="C182" s="93"/>
      <c r="D182" s="94"/>
      <c r="E182" s="95">
        <v>115000</v>
      </c>
      <c r="F182" s="440" t="s">
        <v>4842</v>
      </c>
      <c r="G182" s="98"/>
    </row>
    <row r="183" spans="1:7" ht="42.75">
      <c r="A183" s="99">
        <v>181</v>
      </c>
      <c r="B183" s="439" t="s">
        <v>4843</v>
      </c>
      <c r="C183" s="93"/>
      <c r="D183" s="94"/>
      <c r="E183" s="95">
        <v>89000</v>
      </c>
      <c r="F183" s="440" t="s">
        <v>4844</v>
      </c>
      <c r="G183" s="98"/>
    </row>
    <row r="184" spans="1:7" ht="42.75">
      <c r="A184" s="88">
        <v>182</v>
      </c>
      <c r="B184" s="439" t="s">
        <v>2660</v>
      </c>
      <c r="C184" s="93"/>
      <c r="D184" s="94"/>
      <c r="E184" s="95">
        <v>10000</v>
      </c>
      <c r="F184" s="446" t="s">
        <v>4844</v>
      </c>
      <c r="G184" s="98"/>
    </row>
    <row r="185" spans="1:7" ht="42.75">
      <c r="A185" s="99">
        <v>183</v>
      </c>
      <c r="B185" s="439" t="s">
        <v>4450</v>
      </c>
      <c r="C185" s="93"/>
      <c r="D185" s="94"/>
      <c r="E185" s="95">
        <v>260000</v>
      </c>
      <c r="F185" s="446" t="s">
        <v>4844</v>
      </c>
      <c r="G185" s="98"/>
    </row>
    <row r="186" spans="1:7" ht="42.75">
      <c r="A186" s="88">
        <v>184</v>
      </c>
      <c r="B186" s="439" t="s">
        <v>4845</v>
      </c>
      <c r="C186" s="93"/>
      <c r="D186" s="94"/>
      <c r="E186" s="95">
        <v>75000</v>
      </c>
      <c r="F186" s="446" t="s">
        <v>4846</v>
      </c>
      <c r="G186" s="98"/>
    </row>
    <row r="187" spans="1:7" ht="42.75">
      <c r="A187" s="99">
        <v>185</v>
      </c>
      <c r="B187" s="439" t="s">
        <v>4847</v>
      </c>
      <c r="C187" s="93"/>
      <c r="D187" s="94"/>
      <c r="E187" s="95">
        <v>20000</v>
      </c>
      <c r="F187" s="446" t="s">
        <v>4848</v>
      </c>
      <c r="G187" s="98"/>
    </row>
    <row r="188" spans="1:7" ht="42.75">
      <c r="A188" s="88">
        <v>186</v>
      </c>
      <c r="B188" s="439" t="s">
        <v>3356</v>
      </c>
      <c r="C188" s="93"/>
      <c r="D188" s="94"/>
      <c r="E188" s="95">
        <v>58000</v>
      </c>
      <c r="F188" s="446" t="s">
        <v>4848</v>
      </c>
      <c r="G188" s="98"/>
    </row>
    <row r="189" spans="1:7" ht="42.75">
      <c r="A189" s="99">
        <v>187</v>
      </c>
      <c r="B189" s="439" t="s">
        <v>4342</v>
      </c>
      <c r="C189" s="93"/>
      <c r="D189" s="94"/>
      <c r="E189" s="95">
        <v>93000</v>
      </c>
      <c r="F189" s="446" t="s">
        <v>4848</v>
      </c>
      <c r="G189" s="98"/>
    </row>
    <row r="190" spans="1:7" ht="42.75">
      <c r="A190" s="88">
        <v>188</v>
      </c>
      <c r="B190" s="439" t="s">
        <v>4849</v>
      </c>
      <c r="C190" s="93"/>
      <c r="D190" s="94"/>
      <c r="E190" s="95">
        <v>20000</v>
      </c>
      <c r="F190" s="446" t="s">
        <v>4850</v>
      </c>
      <c r="G190" s="98"/>
    </row>
    <row r="191" spans="1:7" ht="42.75">
      <c r="A191" s="99">
        <v>189</v>
      </c>
      <c r="B191" s="439" t="s">
        <v>4849</v>
      </c>
      <c r="C191" s="93"/>
      <c r="D191" s="94"/>
      <c r="E191" s="95">
        <v>119000</v>
      </c>
      <c r="F191" s="446" t="s">
        <v>4851</v>
      </c>
      <c r="G191" s="98"/>
    </row>
    <row r="192" spans="1:7" ht="42.75">
      <c r="A192" s="88">
        <v>190</v>
      </c>
      <c r="B192" s="439" t="s">
        <v>2661</v>
      </c>
      <c r="C192" s="93"/>
      <c r="D192" s="94"/>
      <c r="E192" s="95">
        <v>140000</v>
      </c>
      <c r="F192" s="446" t="s">
        <v>4851</v>
      </c>
      <c r="G192" s="98"/>
    </row>
    <row r="193" spans="1:7" ht="42.75">
      <c r="A193" s="99">
        <v>191</v>
      </c>
      <c r="B193" s="439" t="s">
        <v>2661</v>
      </c>
      <c r="C193" s="93"/>
      <c r="D193" s="94"/>
      <c r="E193" s="95">
        <v>110000</v>
      </c>
      <c r="F193" s="446" t="s">
        <v>4851</v>
      </c>
      <c r="G193" s="98"/>
    </row>
    <row r="194" spans="1:7" ht="42.75">
      <c r="A194" s="88">
        <v>192</v>
      </c>
      <c r="B194" s="439" t="s">
        <v>4852</v>
      </c>
      <c r="C194" s="93"/>
      <c r="D194" s="94"/>
      <c r="E194" s="95">
        <v>50000</v>
      </c>
      <c r="F194" s="446" t="s">
        <v>4851</v>
      </c>
      <c r="G194" s="98"/>
    </row>
    <row r="195" spans="1:7" ht="42.75">
      <c r="A195" s="99">
        <v>193</v>
      </c>
      <c r="B195" s="439" t="s">
        <v>4454</v>
      </c>
      <c r="C195" s="93"/>
      <c r="D195" s="94"/>
      <c r="E195" s="95">
        <v>145000</v>
      </c>
      <c r="F195" s="446" t="s">
        <v>4853</v>
      </c>
      <c r="G195" s="98"/>
    </row>
    <row r="196" spans="1:7" ht="42.75">
      <c r="A196" s="88">
        <v>194</v>
      </c>
      <c r="B196" s="439" t="s">
        <v>4854</v>
      </c>
      <c r="C196" s="93"/>
      <c r="D196" s="94"/>
      <c r="E196" s="95">
        <v>120000</v>
      </c>
      <c r="F196" s="446" t="s">
        <v>4855</v>
      </c>
      <c r="G196" s="98"/>
    </row>
    <row r="197" spans="1:7" ht="42.75">
      <c r="A197" s="99">
        <v>195</v>
      </c>
      <c r="B197" s="439" t="s">
        <v>4856</v>
      </c>
      <c r="C197" s="93"/>
      <c r="D197" s="94"/>
      <c r="E197" s="95">
        <v>65000</v>
      </c>
      <c r="F197" s="446" t="s">
        <v>4855</v>
      </c>
      <c r="G197" s="98"/>
    </row>
    <row r="198" spans="1:7" ht="42.75">
      <c r="A198" s="88">
        <v>196</v>
      </c>
      <c r="B198" s="439" t="s">
        <v>4854</v>
      </c>
      <c r="C198" s="93"/>
      <c r="D198" s="94"/>
      <c r="E198" s="95">
        <v>60000</v>
      </c>
      <c r="F198" s="446" t="s">
        <v>4855</v>
      </c>
      <c r="G198" s="98"/>
    </row>
    <row r="199" spans="1:7" ht="42.75">
      <c r="A199" s="99">
        <v>197</v>
      </c>
      <c r="B199" s="439" t="s">
        <v>4857</v>
      </c>
      <c r="C199" s="93"/>
      <c r="D199" s="94"/>
      <c r="E199" s="95">
        <v>70000</v>
      </c>
      <c r="F199" s="446" t="s">
        <v>4855</v>
      </c>
      <c r="G199" s="98"/>
    </row>
    <row r="200" spans="1:7" ht="42.75">
      <c r="A200" s="88">
        <v>198</v>
      </c>
      <c r="B200" s="439" t="s">
        <v>4455</v>
      </c>
      <c r="C200" s="93"/>
      <c r="D200" s="94"/>
      <c r="E200" s="95">
        <v>18000</v>
      </c>
      <c r="F200" s="446" t="s">
        <v>4858</v>
      </c>
      <c r="G200" s="98"/>
    </row>
    <row r="201" spans="1:7" ht="42.75">
      <c r="A201" s="99">
        <v>199</v>
      </c>
      <c r="B201" s="439" t="s">
        <v>4859</v>
      </c>
      <c r="C201" s="93"/>
      <c r="D201" s="94"/>
      <c r="E201" s="95">
        <v>35000</v>
      </c>
      <c r="F201" s="446" t="s">
        <v>4860</v>
      </c>
      <c r="G201" s="98"/>
    </row>
    <row r="202" spans="1:7" ht="42.75">
      <c r="A202" s="88">
        <v>200</v>
      </c>
      <c r="B202" s="439" t="s">
        <v>2664</v>
      </c>
      <c r="C202" s="93"/>
      <c r="D202" s="94"/>
      <c r="E202" s="95">
        <v>111000</v>
      </c>
      <c r="F202" s="446" t="s">
        <v>4860</v>
      </c>
      <c r="G202" s="98"/>
    </row>
    <row r="203" spans="1:7" ht="42.75">
      <c r="A203" s="99">
        <v>201</v>
      </c>
      <c r="B203" s="439" t="s">
        <v>4861</v>
      </c>
      <c r="C203" s="93"/>
      <c r="D203" s="94"/>
      <c r="E203" s="95">
        <v>20000</v>
      </c>
      <c r="F203" s="446" t="s">
        <v>4860</v>
      </c>
      <c r="G203" s="98"/>
    </row>
    <row r="204" spans="1:7" ht="42.75">
      <c r="A204" s="88">
        <v>202</v>
      </c>
      <c r="B204" s="439" t="s">
        <v>4862</v>
      </c>
      <c r="C204" s="93"/>
      <c r="D204" s="94"/>
      <c r="E204" s="95">
        <v>34000</v>
      </c>
      <c r="F204" s="446" t="s">
        <v>4858</v>
      </c>
      <c r="G204" s="98"/>
    </row>
    <row r="205" spans="1:7" ht="42.75">
      <c r="A205" s="99">
        <v>203</v>
      </c>
      <c r="B205" s="439" t="s">
        <v>4862</v>
      </c>
      <c r="C205" s="93"/>
      <c r="D205" s="94"/>
      <c r="E205" s="95">
        <v>55000</v>
      </c>
      <c r="F205" s="440" t="s">
        <v>4863</v>
      </c>
      <c r="G205" s="98"/>
    </row>
    <row r="206" spans="1:7" ht="42.75">
      <c r="A206" s="88">
        <v>204</v>
      </c>
      <c r="B206" s="439" t="s">
        <v>4457</v>
      </c>
      <c r="C206" s="93"/>
      <c r="D206" s="94"/>
      <c r="E206" s="95">
        <v>260000</v>
      </c>
      <c r="F206" s="446" t="s">
        <v>4864</v>
      </c>
      <c r="G206" s="98"/>
    </row>
    <row r="207" spans="1:7" ht="42.75">
      <c r="A207" s="99">
        <v>205</v>
      </c>
      <c r="B207" s="439" t="s">
        <v>4458</v>
      </c>
      <c r="C207" s="93"/>
      <c r="D207" s="94"/>
      <c r="E207" s="95">
        <v>35000</v>
      </c>
      <c r="F207" s="446" t="s">
        <v>4864</v>
      </c>
      <c r="G207" s="98"/>
    </row>
    <row r="208" spans="1:7" ht="42.75">
      <c r="A208" s="88">
        <v>206</v>
      </c>
      <c r="B208" s="439" t="s">
        <v>4458</v>
      </c>
      <c r="C208" s="93"/>
      <c r="D208" s="94"/>
      <c r="E208" s="95">
        <v>25000</v>
      </c>
      <c r="F208" s="446" t="s">
        <v>4864</v>
      </c>
      <c r="G208" s="98"/>
    </row>
    <row r="209" spans="1:7" ht="42.75">
      <c r="A209" s="99">
        <v>207</v>
      </c>
      <c r="B209" s="439" t="s">
        <v>4865</v>
      </c>
      <c r="C209" s="93"/>
      <c r="D209" s="94"/>
      <c r="E209" s="95">
        <v>58000</v>
      </c>
      <c r="F209" s="446" t="s">
        <v>4864</v>
      </c>
      <c r="G209" s="98"/>
    </row>
    <row r="210" spans="1:7" ht="42.75">
      <c r="A210" s="88">
        <v>208</v>
      </c>
      <c r="B210" s="439" t="s">
        <v>3553</v>
      </c>
      <c r="C210" s="93"/>
      <c r="D210" s="94"/>
      <c r="E210" s="95">
        <v>93000</v>
      </c>
      <c r="F210" s="446" t="s">
        <v>4864</v>
      </c>
      <c r="G210" s="98"/>
    </row>
    <row r="211" spans="1:7" ht="42.75">
      <c r="A211" s="99">
        <v>209</v>
      </c>
      <c r="B211" s="439" t="s">
        <v>2666</v>
      </c>
      <c r="C211" s="93"/>
      <c r="D211" s="94"/>
      <c r="E211" s="95">
        <v>119000</v>
      </c>
      <c r="F211" s="446" t="s">
        <v>4866</v>
      </c>
      <c r="G211" s="98"/>
    </row>
    <row r="212" spans="1:7" ht="42.75">
      <c r="A212" s="88">
        <v>210</v>
      </c>
      <c r="B212" s="439" t="s">
        <v>4867</v>
      </c>
      <c r="C212" s="93"/>
      <c r="D212" s="94"/>
      <c r="E212" s="95">
        <v>100000</v>
      </c>
      <c r="F212" s="446" t="s">
        <v>4868</v>
      </c>
      <c r="G212" s="98"/>
    </row>
    <row r="213" spans="1:7" ht="42.75">
      <c r="A213" s="99">
        <v>211</v>
      </c>
      <c r="B213" s="439" t="s">
        <v>4869</v>
      </c>
      <c r="C213" s="93"/>
      <c r="D213" s="94"/>
      <c r="E213" s="95">
        <v>75000</v>
      </c>
      <c r="F213" s="446" t="s">
        <v>4868</v>
      </c>
      <c r="G213" s="98"/>
    </row>
    <row r="214" spans="1:7" ht="42.75">
      <c r="A214" s="88">
        <v>212</v>
      </c>
      <c r="B214" s="439" t="s">
        <v>4870</v>
      </c>
      <c r="C214" s="93"/>
      <c r="D214" s="94"/>
      <c r="E214" s="95">
        <v>60000</v>
      </c>
      <c r="F214" s="446" t="s">
        <v>4868</v>
      </c>
      <c r="G214" s="98"/>
    </row>
    <row r="215" spans="1:7" ht="42.75">
      <c r="A215" s="99">
        <v>213</v>
      </c>
      <c r="B215" s="439" t="s">
        <v>2668</v>
      </c>
      <c r="C215" s="93"/>
      <c r="D215" s="94"/>
      <c r="E215" s="95">
        <v>85000</v>
      </c>
      <c r="F215" s="446" t="s">
        <v>4868</v>
      </c>
      <c r="G215" s="98"/>
    </row>
    <row r="216" spans="1:7" ht="42.75">
      <c r="A216" s="88">
        <v>214</v>
      </c>
      <c r="B216" s="439" t="s">
        <v>2668</v>
      </c>
      <c r="C216" s="93"/>
      <c r="D216" s="94"/>
      <c r="E216" s="95">
        <v>60000</v>
      </c>
      <c r="F216" s="446" t="s">
        <v>4868</v>
      </c>
      <c r="G216" s="98"/>
    </row>
    <row r="217" spans="1:7" ht="42.75">
      <c r="A217" s="99">
        <v>215</v>
      </c>
      <c r="B217" s="439" t="s">
        <v>4605</v>
      </c>
      <c r="C217" s="93"/>
      <c r="D217" s="94"/>
      <c r="E217" s="95">
        <v>140000</v>
      </c>
      <c r="F217" s="446" t="s">
        <v>4871</v>
      </c>
      <c r="G217" s="98"/>
    </row>
    <row r="218" spans="1:7" ht="42.75">
      <c r="A218" s="88">
        <v>216</v>
      </c>
      <c r="B218" s="439" t="s">
        <v>4605</v>
      </c>
      <c r="C218" s="93"/>
      <c r="D218" s="94"/>
      <c r="E218" s="95">
        <v>80000</v>
      </c>
      <c r="F218" s="446" t="s">
        <v>4872</v>
      </c>
      <c r="G218" s="98"/>
    </row>
    <row r="219" spans="1:7" ht="42.75">
      <c r="A219" s="99">
        <v>217</v>
      </c>
      <c r="B219" s="439" t="s">
        <v>2705</v>
      </c>
      <c r="C219" s="93"/>
      <c r="D219" s="94"/>
      <c r="E219" s="95">
        <v>35000</v>
      </c>
      <c r="F219" s="446" t="s">
        <v>4872</v>
      </c>
      <c r="G219" s="98"/>
    </row>
    <row r="220" spans="1:7" ht="42.75">
      <c r="A220" s="88">
        <v>218</v>
      </c>
      <c r="B220" s="439" t="s">
        <v>2705</v>
      </c>
      <c r="C220" s="93"/>
      <c r="D220" s="94"/>
      <c r="E220" s="95">
        <v>5000</v>
      </c>
      <c r="F220" s="446" t="s">
        <v>4872</v>
      </c>
      <c r="G220" s="98"/>
    </row>
    <row r="221" spans="1:7" ht="42.75">
      <c r="A221" s="99">
        <v>219</v>
      </c>
      <c r="B221" s="439" t="s">
        <v>2705</v>
      </c>
      <c r="C221" s="93"/>
      <c r="D221" s="94"/>
      <c r="E221" s="95">
        <v>10000</v>
      </c>
      <c r="F221" s="446" t="s">
        <v>4872</v>
      </c>
      <c r="G221" s="98"/>
    </row>
    <row r="222" spans="1:7" ht="42.75">
      <c r="A222" s="88">
        <v>220</v>
      </c>
      <c r="B222" s="439" t="s">
        <v>4873</v>
      </c>
      <c r="C222" s="93"/>
      <c r="D222" s="94"/>
      <c r="E222" s="95">
        <v>20000</v>
      </c>
      <c r="F222" s="446" t="s">
        <v>4872</v>
      </c>
      <c r="G222" s="98"/>
    </row>
    <row r="223" spans="1:7" ht="42.75">
      <c r="A223" s="99">
        <v>221</v>
      </c>
      <c r="B223" s="439" t="s">
        <v>4874</v>
      </c>
      <c r="C223" s="93"/>
      <c r="D223" s="94"/>
      <c r="E223" s="95">
        <v>35000</v>
      </c>
      <c r="F223" s="446" t="s">
        <v>4871</v>
      </c>
      <c r="G223" s="98"/>
    </row>
    <row r="224" spans="1:7" ht="42.75">
      <c r="A224" s="88">
        <v>222</v>
      </c>
      <c r="B224" s="439" t="s">
        <v>4462</v>
      </c>
      <c r="C224" s="93"/>
      <c r="D224" s="94"/>
      <c r="E224" s="95">
        <v>197000</v>
      </c>
      <c r="F224" s="446" t="s">
        <v>4875</v>
      </c>
      <c r="G224" s="98"/>
    </row>
    <row r="225" spans="1:7" ht="42.75">
      <c r="A225" s="99">
        <v>223</v>
      </c>
      <c r="B225" s="439" t="s">
        <v>4337</v>
      </c>
      <c r="C225" s="93"/>
      <c r="D225" s="94"/>
      <c r="E225" s="95">
        <v>40000</v>
      </c>
      <c r="F225" s="446" t="s">
        <v>4875</v>
      </c>
      <c r="G225" s="98"/>
    </row>
    <row r="226" spans="1:7" ht="42.75">
      <c r="A226" s="88">
        <v>224</v>
      </c>
      <c r="B226" s="439" t="s">
        <v>2669</v>
      </c>
      <c r="C226" s="93"/>
      <c r="D226" s="94"/>
      <c r="E226" s="95">
        <v>45000</v>
      </c>
      <c r="F226" s="446" t="s">
        <v>4875</v>
      </c>
      <c r="G226" s="98"/>
    </row>
    <row r="227" spans="1:7" ht="42.75">
      <c r="A227" s="99">
        <v>225</v>
      </c>
      <c r="B227" s="439" t="s">
        <v>2669</v>
      </c>
      <c r="C227" s="93"/>
      <c r="D227" s="94"/>
      <c r="E227" s="95">
        <v>30000</v>
      </c>
      <c r="F227" s="446" t="s">
        <v>4875</v>
      </c>
      <c r="G227" s="98"/>
    </row>
    <row r="228" spans="1:7" ht="42.75">
      <c r="A228" s="88">
        <v>226</v>
      </c>
      <c r="B228" s="439" t="s">
        <v>2669</v>
      </c>
      <c r="C228" s="93"/>
      <c r="D228" s="94"/>
      <c r="E228" s="95">
        <v>16000</v>
      </c>
      <c r="F228" s="446" t="s">
        <v>4875</v>
      </c>
      <c r="G228" s="98"/>
    </row>
    <row r="229" spans="1:7" ht="42.75">
      <c r="A229" s="99">
        <v>227</v>
      </c>
      <c r="B229" s="439" t="s">
        <v>2669</v>
      </c>
      <c r="C229" s="93"/>
      <c r="D229" s="94"/>
      <c r="E229" s="95">
        <v>20000</v>
      </c>
      <c r="F229" s="446" t="s">
        <v>4875</v>
      </c>
      <c r="G229" s="98"/>
    </row>
    <row r="230" spans="1:7" ht="42.75">
      <c r="A230" s="88">
        <v>228</v>
      </c>
      <c r="B230" s="439" t="s">
        <v>4876</v>
      </c>
      <c r="C230" s="93"/>
      <c r="D230" s="94"/>
      <c r="E230" s="95">
        <v>24000</v>
      </c>
      <c r="F230" s="446" t="s">
        <v>4875</v>
      </c>
      <c r="G230" s="98"/>
    </row>
    <row r="231" spans="1:7" ht="42.75">
      <c r="A231" s="99">
        <v>229</v>
      </c>
      <c r="B231" s="439" t="s">
        <v>4877</v>
      </c>
      <c r="C231" s="93"/>
      <c r="D231" s="94"/>
      <c r="E231" s="95">
        <v>30000</v>
      </c>
      <c r="F231" s="446" t="s">
        <v>4875</v>
      </c>
      <c r="G231" s="98"/>
    </row>
    <row r="232" spans="1:7" ht="42.75">
      <c r="A232" s="88">
        <v>230</v>
      </c>
      <c r="B232" s="439" t="s">
        <v>4878</v>
      </c>
      <c r="C232" s="93"/>
      <c r="D232" s="94"/>
      <c r="E232" s="95">
        <v>25000</v>
      </c>
      <c r="F232" s="446" t="s">
        <v>4875</v>
      </c>
      <c r="G232" s="98"/>
    </row>
    <row r="233" spans="1:7" ht="42.75">
      <c r="A233" s="99">
        <v>231</v>
      </c>
      <c r="B233" s="439" t="s">
        <v>2670</v>
      </c>
      <c r="C233" s="93"/>
      <c r="D233" s="94"/>
      <c r="E233" s="95">
        <v>75000</v>
      </c>
      <c r="F233" s="446" t="s">
        <v>4879</v>
      </c>
      <c r="G233" s="98"/>
    </row>
    <row r="234" spans="1:7" ht="42.75">
      <c r="A234" s="88">
        <v>232</v>
      </c>
      <c r="B234" s="439" t="s">
        <v>2670</v>
      </c>
      <c r="C234" s="93"/>
      <c r="D234" s="94"/>
      <c r="E234" s="95">
        <v>10000</v>
      </c>
      <c r="F234" s="446" t="s">
        <v>4880</v>
      </c>
      <c r="G234" s="98"/>
    </row>
    <row r="235" spans="1:7" ht="42.75">
      <c r="A235" s="99">
        <v>233</v>
      </c>
      <c r="B235" s="439" t="s">
        <v>2670</v>
      </c>
      <c r="C235" s="93"/>
      <c r="D235" s="94"/>
      <c r="E235" s="95">
        <v>55000</v>
      </c>
      <c r="F235" s="446" t="s">
        <v>4880</v>
      </c>
      <c r="G235" s="98"/>
    </row>
    <row r="236" spans="1:7" ht="42.75">
      <c r="A236" s="88">
        <v>234</v>
      </c>
      <c r="B236" s="439" t="s">
        <v>4464</v>
      </c>
      <c r="C236" s="93"/>
      <c r="D236" s="94"/>
      <c r="E236" s="95">
        <v>240000</v>
      </c>
      <c r="F236" s="446" t="s">
        <v>4880</v>
      </c>
      <c r="G236" s="98"/>
    </row>
    <row r="237" spans="1:7" ht="42.75">
      <c r="A237" s="99">
        <v>235</v>
      </c>
      <c r="B237" s="439" t="s">
        <v>4464</v>
      </c>
      <c r="C237" s="93"/>
      <c r="D237" s="94"/>
      <c r="E237" s="95">
        <v>40000</v>
      </c>
      <c r="F237" s="446" t="s">
        <v>4880</v>
      </c>
      <c r="G237" s="98"/>
    </row>
    <row r="238" spans="1:7" ht="42.75">
      <c r="A238" s="88">
        <v>236</v>
      </c>
      <c r="B238" s="439" t="s">
        <v>4881</v>
      </c>
      <c r="C238" s="93"/>
      <c r="D238" s="94"/>
      <c r="E238" s="95">
        <v>20000</v>
      </c>
      <c r="F238" s="446" t="s">
        <v>4879</v>
      </c>
      <c r="G238" s="98"/>
    </row>
    <row r="239" spans="1:7" ht="42.75">
      <c r="A239" s="99">
        <v>237</v>
      </c>
      <c r="B239" s="439" t="s">
        <v>2671</v>
      </c>
      <c r="C239" s="93"/>
      <c r="D239" s="94"/>
      <c r="E239" s="95">
        <v>10000</v>
      </c>
      <c r="F239" s="446" t="s">
        <v>4882</v>
      </c>
      <c r="G239" s="98"/>
    </row>
    <row r="240" spans="1:7" ht="42.75">
      <c r="A240" s="88">
        <v>238</v>
      </c>
      <c r="B240" s="439" t="s">
        <v>3358</v>
      </c>
      <c r="C240" s="93"/>
      <c r="D240" s="94"/>
      <c r="E240" s="95">
        <v>58000</v>
      </c>
      <c r="F240" s="446" t="s">
        <v>4883</v>
      </c>
      <c r="G240" s="98"/>
    </row>
    <row r="241" spans="1:7" ht="42.75">
      <c r="A241" s="99">
        <v>239</v>
      </c>
      <c r="B241" s="439" t="s">
        <v>3551</v>
      </c>
      <c r="C241" s="93"/>
      <c r="D241" s="94"/>
      <c r="E241" s="95">
        <v>65000</v>
      </c>
      <c r="F241" s="446" t="s">
        <v>4883</v>
      </c>
      <c r="G241" s="98"/>
    </row>
    <row r="242" spans="1:7" ht="42.75">
      <c r="A242" s="88">
        <v>240</v>
      </c>
      <c r="B242" s="439" t="s">
        <v>2672</v>
      </c>
      <c r="C242" s="93"/>
      <c r="D242" s="94"/>
      <c r="E242" s="95">
        <v>8000</v>
      </c>
      <c r="F242" s="446" t="s">
        <v>4884</v>
      </c>
      <c r="G242" s="98"/>
    </row>
    <row r="243" spans="1:7" ht="42.75">
      <c r="A243" s="99">
        <v>241</v>
      </c>
      <c r="B243" s="439" t="s">
        <v>2672</v>
      </c>
      <c r="C243" s="93"/>
      <c r="D243" s="94"/>
      <c r="E243" s="95">
        <v>30000</v>
      </c>
      <c r="F243" s="446" t="s">
        <v>4883</v>
      </c>
      <c r="G243" s="98"/>
    </row>
    <row r="244" spans="1:7" ht="42.75">
      <c r="A244" s="88">
        <v>242</v>
      </c>
      <c r="B244" s="439" t="s">
        <v>2672</v>
      </c>
      <c r="C244" s="93"/>
      <c r="D244" s="94"/>
      <c r="E244" s="95">
        <v>79000</v>
      </c>
      <c r="F244" s="446" t="s">
        <v>4883</v>
      </c>
      <c r="G244" s="98"/>
    </row>
    <row r="245" spans="1:7" ht="42.75">
      <c r="A245" s="99">
        <v>243</v>
      </c>
      <c r="B245" s="439" t="s">
        <v>4885</v>
      </c>
      <c r="C245" s="93"/>
      <c r="D245" s="94"/>
      <c r="E245" s="95">
        <v>10000</v>
      </c>
      <c r="F245" s="446" t="s">
        <v>4886</v>
      </c>
      <c r="G245" s="98"/>
    </row>
    <row r="246" spans="1:7" ht="42.75">
      <c r="A246" s="88">
        <v>244</v>
      </c>
      <c r="B246" s="439" t="s">
        <v>3550</v>
      </c>
      <c r="C246" s="93"/>
      <c r="D246" s="94"/>
      <c r="E246" s="95">
        <v>50000</v>
      </c>
      <c r="F246" s="446" t="s">
        <v>4886</v>
      </c>
      <c r="G246" s="98"/>
    </row>
    <row r="247" spans="1:7" ht="42.75">
      <c r="A247" s="99">
        <v>245</v>
      </c>
      <c r="B247" s="439" t="s">
        <v>3550</v>
      </c>
      <c r="C247" s="93"/>
      <c r="D247" s="94"/>
      <c r="E247" s="95">
        <v>50000</v>
      </c>
      <c r="F247" s="446" t="s">
        <v>4886</v>
      </c>
      <c r="G247" s="98"/>
    </row>
    <row r="248" spans="1:7" ht="42.75">
      <c r="A248" s="88">
        <v>246</v>
      </c>
      <c r="B248" s="439" t="s">
        <v>4249</v>
      </c>
      <c r="C248" s="93"/>
      <c r="D248" s="94"/>
      <c r="E248" s="95">
        <v>75000</v>
      </c>
      <c r="F248" s="446" t="s">
        <v>4886</v>
      </c>
      <c r="G248" s="98"/>
    </row>
    <row r="249" spans="1:7" ht="42.75">
      <c r="A249" s="99">
        <v>247</v>
      </c>
      <c r="B249" s="439" t="s">
        <v>4249</v>
      </c>
      <c r="C249" s="93"/>
      <c r="D249" s="94"/>
      <c r="E249" s="95">
        <v>20000</v>
      </c>
      <c r="F249" s="446" t="s">
        <v>4886</v>
      </c>
      <c r="G249" s="98"/>
    </row>
    <row r="250" spans="1:7" ht="42.75">
      <c r="A250" s="88">
        <v>248</v>
      </c>
      <c r="B250" s="439" t="s">
        <v>3549</v>
      </c>
      <c r="C250" s="93"/>
      <c r="D250" s="94"/>
      <c r="E250" s="95">
        <v>108000</v>
      </c>
      <c r="F250" s="446" t="s">
        <v>4886</v>
      </c>
      <c r="G250" s="98"/>
    </row>
    <row r="251" spans="1:7" ht="42.75">
      <c r="A251" s="99">
        <v>249</v>
      </c>
      <c r="B251" s="439" t="s">
        <v>3549</v>
      </c>
      <c r="C251" s="93"/>
      <c r="D251" s="94"/>
      <c r="E251" s="95">
        <v>70000</v>
      </c>
      <c r="F251" s="446" t="s">
        <v>4886</v>
      </c>
      <c r="G251" s="98"/>
    </row>
    <row r="252" spans="1:7" ht="42.75">
      <c r="A252" s="88">
        <v>250</v>
      </c>
      <c r="B252" s="439" t="s">
        <v>3345</v>
      </c>
      <c r="C252" s="93"/>
      <c r="D252" s="94"/>
      <c r="E252" s="95">
        <v>180000</v>
      </c>
      <c r="F252" s="440" t="s">
        <v>4887</v>
      </c>
      <c r="G252" s="98"/>
    </row>
    <row r="253" spans="1:7" ht="42.75">
      <c r="A253" s="99">
        <v>251</v>
      </c>
      <c r="B253" s="439" t="s">
        <v>4888</v>
      </c>
      <c r="C253" s="93"/>
      <c r="D253" s="94"/>
      <c r="E253" s="95">
        <v>40000</v>
      </c>
      <c r="F253" s="446" t="s">
        <v>4889</v>
      </c>
      <c r="G253" s="98"/>
    </row>
    <row r="254" spans="1:7" ht="42.75">
      <c r="A254" s="88">
        <v>252</v>
      </c>
      <c r="B254" s="439" t="s">
        <v>4888</v>
      </c>
      <c r="C254" s="93"/>
      <c r="D254" s="94"/>
      <c r="E254" s="95">
        <v>180000</v>
      </c>
      <c r="F254" s="440" t="s">
        <v>4889</v>
      </c>
      <c r="G254" s="98"/>
    </row>
    <row r="255" spans="1:7" ht="42.75">
      <c r="A255" s="99">
        <v>253</v>
      </c>
      <c r="B255" s="439" t="s">
        <v>4888</v>
      </c>
      <c r="C255" s="93"/>
      <c r="D255" s="94"/>
      <c r="E255" s="95">
        <v>25000</v>
      </c>
      <c r="F255" s="440" t="s">
        <v>4889</v>
      </c>
      <c r="G255" s="98"/>
    </row>
    <row r="256" spans="1:7" ht="42.75">
      <c r="A256" s="88">
        <v>254</v>
      </c>
      <c r="B256" s="439" t="s">
        <v>4888</v>
      </c>
      <c r="C256" s="93"/>
      <c r="D256" s="94"/>
      <c r="E256" s="95">
        <v>20000</v>
      </c>
      <c r="F256" s="440" t="s">
        <v>4889</v>
      </c>
      <c r="G256" s="98"/>
    </row>
    <row r="257" spans="1:7" ht="42.75">
      <c r="A257" s="99">
        <v>255</v>
      </c>
      <c r="B257" s="439" t="s">
        <v>4888</v>
      </c>
      <c r="C257" s="93"/>
      <c r="D257" s="94"/>
      <c r="E257" s="95">
        <v>10000</v>
      </c>
      <c r="F257" s="440" t="s">
        <v>4889</v>
      </c>
      <c r="G257" s="98"/>
    </row>
    <row r="258" spans="1:7" ht="42.75">
      <c r="A258" s="88">
        <v>256</v>
      </c>
      <c r="B258" s="439" t="s">
        <v>4890</v>
      </c>
      <c r="C258" s="93"/>
      <c r="D258" s="94"/>
      <c r="E258" s="95">
        <v>60000</v>
      </c>
      <c r="F258" s="440" t="s">
        <v>4889</v>
      </c>
      <c r="G258" s="98"/>
    </row>
    <row r="259" spans="1:7" ht="42.75">
      <c r="A259" s="99">
        <v>257</v>
      </c>
      <c r="B259" s="439" t="s">
        <v>4888</v>
      </c>
      <c r="C259" s="93"/>
      <c r="D259" s="94"/>
      <c r="E259" s="95">
        <v>60000</v>
      </c>
      <c r="F259" s="440" t="s">
        <v>4889</v>
      </c>
      <c r="G259" s="98"/>
    </row>
    <row r="260" spans="1:7" ht="42.75">
      <c r="A260" s="88">
        <v>258</v>
      </c>
      <c r="B260" s="439" t="s">
        <v>4888</v>
      </c>
      <c r="C260" s="93"/>
      <c r="D260" s="94"/>
      <c r="E260" s="95">
        <v>60000</v>
      </c>
      <c r="F260" s="440" t="s">
        <v>4889</v>
      </c>
      <c r="G260" s="98"/>
    </row>
    <row r="261" spans="1:7" ht="42.75">
      <c r="A261" s="99">
        <v>259</v>
      </c>
      <c r="B261" s="439" t="s">
        <v>4891</v>
      </c>
      <c r="C261" s="93"/>
      <c r="D261" s="94"/>
      <c r="E261" s="95">
        <v>30000</v>
      </c>
      <c r="F261" s="446" t="s">
        <v>4889</v>
      </c>
      <c r="G261" s="98"/>
    </row>
    <row r="262" spans="1:7" ht="42.75">
      <c r="A262" s="88">
        <v>260</v>
      </c>
      <c r="B262" s="439" t="s">
        <v>4891</v>
      </c>
      <c r="C262" s="93"/>
      <c r="D262" s="94"/>
      <c r="E262" s="95">
        <v>40000</v>
      </c>
      <c r="F262" s="446" t="s">
        <v>4889</v>
      </c>
      <c r="G262" s="98"/>
    </row>
    <row r="263" spans="1:7" ht="42.75">
      <c r="A263" s="99">
        <v>261</v>
      </c>
      <c r="B263" s="439" t="s">
        <v>2673</v>
      </c>
      <c r="C263" s="93"/>
      <c r="D263" s="94"/>
      <c r="E263" s="95">
        <v>6000</v>
      </c>
      <c r="F263" s="440" t="s">
        <v>4892</v>
      </c>
      <c r="G263" s="98"/>
    </row>
    <row r="264" spans="1:7" ht="42.75">
      <c r="A264" s="88">
        <v>262</v>
      </c>
      <c r="B264" s="439" t="s">
        <v>2673</v>
      </c>
      <c r="C264" s="93"/>
      <c r="D264" s="94"/>
      <c r="E264" s="95">
        <v>10000</v>
      </c>
      <c r="F264" s="440" t="s">
        <v>4893</v>
      </c>
      <c r="G264" s="98"/>
    </row>
    <row r="265" spans="1:7" ht="42.75">
      <c r="A265" s="99">
        <v>263</v>
      </c>
      <c r="B265" s="439" t="s">
        <v>4894</v>
      </c>
      <c r="C265" s="93"/>
      <c r="D265" s="94"/>
      <c r="E265" s="95">
        <v>110000</v>
      </c>
      <c r="F265" s="440" t="s">
        <v>4893</v>
      </c>
      <c r="G265" s="98"/>
    </row>
    <row r="266" spans="1:7" ht="42.75">
      <c r="A266" s="88">
        <v>264</v>
      </c>
      <c r="B266" s="439" t="s">
        <v>3483</v>
      </c>
      <c r="C266" s="93"/>
      <c r="D266" s="94"/>
      <c r="E266" s="95">
        <v>30000</v>
      </c>
      <c r="F266" s="446" t="s">
        <v>4893</v>
      </c>
      <c r="G266" s="98"/>
    </row>
    <row r="267" spans="1:7" ht="42.75">
      <c r="A267" s="99">
        <v>265</v>
      </c>
      <c r="B267" s="439" t="s">
        <v>3483</v>
      </c>
      <c r="C267" s="93"/>
      <c r="D267" s="94"/>
      <c r="E267" s="95">
        <v>35000</v>
      </c>
      <c r="F267" s="440" t="s">
        <v>4893</v>
      </c>
      <c r="G267" s="98"/>
    </row>
    <row r="268" spans="1:7" ht="42.75">
      <c r="A268" s="88">
        <v>266</v>
      </c>
      <c r="B268" s="439" t="s">
        <v>4617</v>
      </c>
      <c r="C268" s="93"/>
      <c r="D268" s="94"/>
      <c r="E268" s="95">
        <v>30000</v>
      </c>
      <c r="F268" s="440" t="s">
        <v>4893</v>
      </c>
      <c r="G268" s="98"/>
    </row>
    <row r="269" spans="1:7" ht="42.75">
      <c r="A269" s="99">
        <v>267</v>
      </c>
      <c r="B269" s="439" t="s">
        <v>4895</v>
      </c>
      <c r="C269" s="93"/>
      <c r="D269" s="94"/>
      <c r="E269" s="95">
        <v>30000</v>
      </c>
      <c r="F269" s="440" t="s">
        <v>4893</v>
      </c>
      <c r="G269" s="98"/>
    </row>
    <row r="270" spans="1:7" ht="42.75">
      <c r="A270" s="88">
        <v>268</v>
      </c>
      <c r="B270" s="439" t="s">
        <v>4896</v>
      </c>
      <c r="C270" s="93"/>
      <c r="D270" s="94"/>
      <c r="E270" s="95">
        <v>15000</v>
      </c>
      <c r="F270" s="440" t="s">
        <v>4893</v>
      </c>
      <c r="G270" s="98"/>
    </row>
    <row r="271" spans="1:7" ht="42.75">
      <c r="A271" s="99">
        <v>269</v>
      </c>
      <c r="B271" s="439" t="s">
        <v>4897</v>
      </c>
      <c r="C271" s="93"/>
      <c r="D271" s="94"/>
      <c r="E271" s="95">
        <v>26000</v>
      </c>
      <c r="F271" s="440" t="s">
        <v>4893</v>
      </c>
      <c r="G271" s="98"/>
    </row>
    <row r="272" spans="1:7" ht="42.75">
      <c r="A272" s="88">
        <v>270</v>
      </c>
      <c r="B272" s="439" t="s">
        <v>4898</v>
      </c>
      <c r="C272" s="93"/>
      <c r="D272" s="94"/>
      <c r="E272" s="95">
        <v>24000</v>
      </c>
      <c r="F272" s="440" t="s">
        <v>4899</v>
      </c>
      <c r="G272" s="98"/>
    </row>
    <row r="273" spans="1:7" ht="42.75">
      <c r="A273" s="99">
        <v>271</v>
      </c>
      <c r="B273" s="439" t="s">
        <v>4900</v>
      </c>
      <c r="C273" s="93"/>
      <c r="D273" s="94"/>
      <c r="E273" s="95">
        <v>25000</v>
      </c>
      <c r="F273" s="440" t="s">
        <v>4901</v>
      </c>
      <c r="G273" s="98"/>
    </row>
    <row r="274" spans="1:7" ht="42.75">
      <c r="A274" s="88">
        <v>272</v>
      </c>
      <c r="B274" s="439" t="s">
        <v>4900</v>
      </c>
      <c r="C274" s="93"/>
      <c r="D274" s="94"/>
      <c r="E274" s="95">
        <v>120000</v>
      </c>
      <c r="F274" s="440" t="s">
        <v>4901</v>
      </c>
      <c r="G274" s="98"/>
    </row>
    <row r="275" spans="1:7" ht="42.75">
      <c r="A275" s="99">
        <v>273</v>
      </c>
      <c r="B275" s="439" t="s">
        <v>4902</v>
      </c>
      <c r="C275" s="93"/>
      <c r="D275" s="94"/>
      <c r="E275" s="95">
        <v>30000</v>
      </c>
      <c r="F275" s="440" t="s">
        <v>4901</v>
      </c>
      <c r="G275" s="98"/>
    </row>
    <row r="276" spans="1:7" ht="42.75">
      <c r="A276" s="88">
        <v>274</v>
      </c>
      <c r="B276" s="439" t="s">
        <v>4903</v>
      </c>
      <c r="C276" s="93"/>
      <c r="D276" s="94"/>
      <c r="E276" s="95">
        <v>15000</v>
      </c>
      <c r="F276" s="440" t="s">
        <v>4901</v>
      </c>
      <c r="G276" s="98"/>
    </row>
    <row r="277" spans="1:7" ht="42.75">
      <c r="A277" s="99">
        <v>275</v>
      </c>
      <c r="B277" s="439" t="s">
        <v>4904</v>
      </c>
      <c r="C277" s="93"/>
      <c r="D277" s="94"/>
      <c r="E277" s="95">
        <v>30000</v>
      </c>
      <c r="F277" s="440" t="s">
        <v>4901</v>
      </c>
      <c r="G277" s="98"/>
    </row>
    <row r="278" spans="1:7" ht="42.75">
      <c r="A278" s="88">
        <v>276</v>
      </c>
      <c r="B278" s="439" t="s">
        <v>4905</v>
      </c>
      <c r="C278" s="93"/>
      <c r="D278" s="94"/>
      <c r="E278" s="95">
        <v>55000</v>
      </c>
      <c r="F278" s="440" t="s">
        <v>4906</v>
      </c>
      <c r="G278" s="98"/>
    </row>
    <row r="279" spans="1:7" ht="42.75">
      <c r="A279" s="99">
        <v>277</v>
      </c>
      <c r="B279" s="439" t="s">
        <v>4907</v>
      </c>
      <c r="C279" s="93"/>
      <c r="D279" s="94"/>
      <c r="E279" s="95">
        <v>240000</v>
      </c>
      <c r="F279" s="440" t="s">
        <v>4908</v>
      </c>
      <c r="G279" s="98"/>
    </row>
    <row r="280" spans="1:7" ht="42.75">
      <c r="A280" s="88">
        <v>278</v>
      </c>
      <c r="B280" s="439" t="s">
        <v>4909</v>
      </c>
      <c r="C280" s="93"/>
      <c r="D280" s="94"/>
      <c r="E280" s="95">
        <v>20000</v>
      </c>
      <c r="F280" s="440" t="s">
        <v>4908</v>
      </c>
      <c r="G280" s="98"/>
    </row>
    <row r="281" spans="1:7" ht="42.75">
      <c r="A281" s="99">
        <v>279</v>
      </c>
      <c r="B281" s="439" t="s">
        <v>4909</v>
      </c>
      <c r="C281" s="93"/>
      <c r="D281" s="94"/>
      <c r="E281" s="95">
        <v>20000</v>
      </c>
      <c r="F281" s="440" t="s">
        <v>4908</v>
      </c>
      <c r="G281" s="98"/>
    </row>
    <row r="282" spans="1:7" ht="42.75">
      <c r="A282" s="88">
        <v>280</v>
      </c>
      <c r="B282" s="439" t="s">
        <v>4909</v>
      </c>
      <c r="C282" s="93"/>
      <c r="D282" s="94"/>
      <c r="E282" s="95">
        <v>20000</v>
      </c>
      <c r="F282" s="440" t="s">
        <v>4908</v>
      </c>
      <c r="G282" s="98"/>
    </row>
    <row r="283" spans="1:7" ht="42.75">
      <c r="A283" s="99">
        <v>281</v>
      </c>
      <c r="B283" s="439" t="s">
        <v>4909</v>
      </c>
      <c r="C283" s="93"/>
      <c r="D283" s="94"/>
      <c r="E283" s="95">
        <v>60000</v>
      </c>
      <c r="F283" s="440" t="s">
        <v>4908</v>
      </c>
      <c r="G283" s="98"/>
    </row>
    <row r="284" spans="1:7" ht="42.75">
      <c r="A284" s="88">
        <v>282</v>
      </c>
      <c r="B284" s="439" t="s">
        <v>4910</v>
      </c>
      <c r="C284" s="93"/>
      <c r="D284" s="94"/>
      <c r="E284" s="95">
        <v>65000</v>
      </c>
      <c r="F284" s="440" t="s">
        <v>4908</v>
      </c>
      <c r="G284" s="98"/>
    </row>
    <row r="285" spans="1:7" ht="42.75">
      <c r="A285" s="99">
        <v>283</v>
      </c>
      <c r="B285" s="439" t="s">
        <v>4911</v>
      </c>
      <c r="C285" s="93"/>
      <c r="D285" s="94"/>
      <c r="E285" s="95">
        <v>8000</v>
      </c>
      <c r="F285" s="440" t="s">
        <v>4908</v>
      </c>
      <c r="G285" s="98"/>
    </row>
    <row r="286" spans="1:7" ht="42.75">
      <c r="A286" s="88">
        <v>284</v>
      </c>
      <c r="B286" s="439" t="s">
        <v>4912</v>
      </c>
      <c r="C286" s="93"/>
      <c r="D286" s="94"/>
      <c r="E286" s="95">
        <v>20000</v>
      </c>
      <c r="F286" s="440" t="s">
        <v>4913</v>
      </c>
      <c r="G286" s="98"/>
    </row>
    <row r="287" spans="1:7" ht="42.75">
      <c r="A287" s="99">
        <v>285</v>
      </c>
      <c r="B287" s="439" t="s">
        <v>4912</v>
      </c>
      <c r="C287" s="93"/>
      <c r="D287" s="94"/>
      <c r="E287" s="95">
        <v>58000</v>
      </c>
      <c r="F287" s="440" t="s">
        <v>4914</v>
      </c>
      <c r="G287" s="98"/>
    </row>
    <row r="288" spans="1:7" ht="42.75">
      <c r="A288" s="88">
        <v>286</v>
      </c>
      <c r="B288" s="439" t="s">
        <v>4915</v>
      </c>
      <c r="C288" s="93"/>
      <c r="D288" s="94"/>
      <c r="E288" s="95">
        <v>30000</v>
      </c>
      <c r="F288" s="440" t="s">
        <v>4914</v>
      </c>
      <c r="G288" s="98"/>
    </row>
    <row r="289" spans="1:7" ht="42.75">
      <c r="A289" s="99">
        <v>287</v>
      </c>
      <c r="B289" s="439" t="s">
        <v>4915</v>
      </c>
      <c r="C289" s="93"/>
      <c r="D289" s="94"/>
      <c r="E289" s="95">
        <v>129000</v>
      </c>
      <c r="F289" s="440" t="s">
        <v>4914</v>
      </c>
      <c r="G289" s="98"/>
    </row>
    <row r="290" spans="1:7" ht="42.75">
      <c r="A290" s="88">
        <v>288</v>
      </c>
      <c r="B290" s="439" t="s">
        <v>4915</v>
      </c>
      <c r="C290" s="93"/>
      <c r="D290" s="94"/>
      <c r="E290" s="95">
        <v>30000</v>
      </c>
      <c r="F290" s="440" t="s">
        <v>4916</v>
      </c>
      <c r="G290" s="98"/>
    </row>
    <row r="291" spans="1:7" ht="42.75">
      <c r="A291" s="99">
        <v>289</v>
      </c>
      <c r="B291" s="439" t="s">
        <v>4915</v>
      </c>
      <c r="C291" s="93"/>
      <c r="D291" s="94"/>
      <c r="E291" s="95">
        <v>10000</v>
      </c>
      <c r="F291" s="440" t="s">
        <v>4917</v>
      </c>
      <c r="G291" s="98"/>
    </row>
    <row r="292" spans="1:7" ht="42.75">
      <c r="A292" s="88">
        <v>290</v>
      </c>
      <c r="B292" s="439" t="s">
        <v>4918</v>
      </c>
      <c r="C292" s="93"/>
      <c r="D292" s="94"/>
      <c r="E292" s="95">
        <v>50000</v>
      </c>
      <c r="F292" s="440" t="s">
        <v>4917</v>
      </c>
      <c r="G292" s="98"/>
    </row>
    <row r="293" spans="1:7" ht="42.75">
      <c r="A293" s="99">
        <v>291</v>
      </c>
      <c r="B293" s="439" t="s">
        <v>4918</v>
      </c>
      <c r="C293" s="93"/>
      <c r="D293" s="94"/>
      <c r="E293" s="95">
        <v>30000</v>
      </c>
      <c r="F293" s="446" t="s">
        <v>4917</v>
      </c>
      <c r="G293" s="98"/>
    </row>
    <row r="294" spans="1:7" ht="42.75">
      <c r="A294" s="88">
        <v>292</v>
      </c>
      <c r="B294" s="439" t="s">
        <v>4919</v>
      </c>
      <c r="C294" s="93"/>
      <c r="D294" s="94"/>
      <c r="E294" s="95">
        <v>60000</v>
      </c>
      <c r="F294" s="440" t="s">
        <v>4917</v>
      </c>
      <c r="G294" s="98"/>
    </row>
    <row r="295" spans="1:7" ht="42.75">
      <c r="A295" s="99">
        <v>293</v>
      </c>
      <c r="B295" s="439" t="s">
        <v>4920</v>
      </c>
      <c r="C295" s="93"/>
      <c r="D295" s="94"/>
      <c r="E295" s="95">
        <v>171000</v>
      </c>
      <c r="F295" s="440" t="s">
        <v>4917</v>
      </c>
      <c r="G295" s="98"/>
    </row>
    <row r="296" spans="1:7" ht="42.75">
      <c r="A296" s="88">
        <v>294</v>
      </c>
      <c r="B296" s="439" t="s">
        <v>4921</v>
      </c>
      <c r="C296" s="93"/>
      <c r="D296" s="94"/>
      <c r="E296" s="95">
        <v>72000</v>
      </c>
      <c r="F296" s="440" t="s">
        <v>4917</v>
      </c>
      <c r="G296" s="98"/>
    </row>
    <row r="297" spans="1:7" ht="42.75">
      <c r="A297" s="99">
        <v>295</v>
      </c>
      <c r="B297" s="439" t="s">
        <v>4922</v>
      </c>
      <c r="C297" s="93"/>
      <c r="D297" s="94"/>
      <c r="E297" s="95">
        <v>70000</v>
      </c>
      <c r="F297" s="440" t="s">
        <v>4917</v>
      </c>
      <c r="G297" s="98"/>
    </row>
    <row r="298" spans="1:7" ht="42.75">
      <c r="A298" s="88">
        <v>296</v>
      </c>
      <c r="B298" s="439" t="s">
        <v>4922</v>
      </c>
      <c r="C298" s="93"/>
      <c r="D298" s="94"/>
      <c r="E298" s="95">
        <v>20000</v>
      </c>
      <c r="F298" s="440" t="s">
        <v>4917</v>
      </c>
      <c r="G298" s="98"/>
    </row>
    <row r="299" spans="1:7" ht="42.75">
      <c r="A299" s="99">
        <v>297</v>
      </c>
      <c r="B299" s="439" t="s">
        <v>4921</v>
      </c>
      <c r="C299" s="93"/>
      <c r="D299" s="94"/>
      <c r="E299" s="95">
        <v>80000</v>
      </c>
      <c r="F299" s="440" t="s">
        <v>4917</v>
      </c>
      <c r="G299" s="98"/>
    </row>
    <row r="300" spans="1:7" ht="42.75">
      <c r="A300" s="88">
        <v>298</v>
      </c>
      <c r="B300" s="439" t="s">
        <v>4923</v>
      </c>
      <c r="C300" s="93"/>
      <c r="D300" s="94"/>
      <c r="E300" s="95">
        <v>10000</v>
      </c>
      <c r="F300" s="440" t="s">
        <v>4924</v>
      </c>
      <c r="G300" s="98"/>
    </row>
    <row r="301" spans="1:7" ht="42.75">
      <c r="A301" s="99">
        <v>299</v>
      </c>
      <c r="B301" s="439" t="s">
        <v>4923</v>
      </c>
      <c r="C301" s="93"/>
      <c r="D301" s="94"/>
      <c r="E301" s="95">
        <v>40000</v>
      </c>
      <c r="F301" s="440" t="s">
        <v>4925</v>
      </c>
      <c r="G301" s="98"/>
    </row>
    <row r="302" spans="1:7" ht="42.75">
      <c r="A302" s="88">
        <v>300</v>
      </c>
      <c r="B302" s="439" t="s">
        <v>4922</v>
      </c>
      <c r="C302" s="93"/>
      <c r="D302" s="94"/>
      <c r="E302" s="95">
        <v>85000</v>
      </c>
      <c r="F302" s="440" t="s">
        <v>4925</v>
      </c>
      <c r="G302" s="98"/>
    </row>
    <row r="303" spans="1:7" ht="42.75">
      <c r="A303" s="99">
        <v>301</v>
      </c>
      <c r="B303" s="439" t="s">
        <v>4922</v>
      </c>
      <c r="C303" s="93"/>
      <c r="D303" s="94"/>
      <c r="E303" s="95">
        <v>60000</v>
      </c>
      <c r="F303" s="440" t="s">
        <v>4925</v>
      </c>
      <c r="G303" s="98"/>
    </row>
    <row r="304" spans="1:7" ht="42.75">
      <c r="A304" s="88">
        <v>302</v>
      </c>
      <c r="B304" s="439" t="s">
        <v>4922</v>
      </c>
      <c r="C304" s="93"/>
      <c r="D304" s="94"/>
      <c r="E304" s="95">
        <v>40000</v>
      </c>
      <c r="F304" s="440" t="s">
        <v>4925</v>
      </c>
      <c r="G304" s="98"/>
    </row>
    <row r="305" spans="1:7" ht="42.75">
      <c r="A305" s="99">
        <v>303</v>
      </c>
      <c r="B305" s="439" t="s">
        <v>4926</v>
      </c>
      <c r="C305" s="93"/>
      <c r="D305" s="94"/>
      <c r="E305" s="95">
        <v>60000</v>
      </c>
      <c r="F305" s="440" t="s">
        <v>4925</v>
      </c>
      <c r="G305" s="98"/>
    </row>
    <row r="306" spans="1:7" ht="42.75">
      <c r="A306" s="88">
        <v>304</v>
      </c>
      <c r="B306" s="439" t="s">
        <v>4922</v>
      </c>
      <c r="C306" s="93"/>
      <c r="D306" s="94"/>
      <c r="E306" s="95">
        <v>20000</v>
      </c>
      <c r="F306" s="440" t="s">
        <v>4925</v>
      </c>
      <c r="G306" s="98"/>
    </row>
    <row r="307" spans="1:7" ht="42.75">
      <c r="A307" s="99">
        <v>305</v>
      </c>
      <c r="B307" s="439" t="s">
        <v>4922</v>
      </c>
      <c r="C307" s="93"/>
      <c r="D307" s="94"/>
      <c r="E307" s="95">
        <v>40000</v>
      </c>
      <c r="F307" s="440" t="s">
        <v>4925</v>
      </c>
      <c r="G307" s="98"/>
    </row>
    <row r="308" spans="1:7" ht="42.75">
      <c r="A308" s="88">
        <v>306</v>
      </c>
      <c r="B308" s="439" t="s">
        <v>4922</v>
      </c>
      <c r="C308" s="93"/>
      <c r="D308" s="94"/>
      <c r="E308" s="95">
        <v>60000</v>
      </c>
      <c r="F308" s="440" t="s">
        <v>4925</v>
      </c>
      <c r="G308" s="98"/>
    </row>
    <row r="309" spans="1:7" ht="42.75">
      <c r="A309" s="99">
        <v>307</v>
      </c>
      <c r="B309" s="439" t="s">
        <v>4922</v>
      </c>
      <c r="C309" s="93"/>
      <c r="D309" s="94"/>
      <c r="E309" s="95">
        <v>30000</v>
      </c>
      <c r="F309" s="440" t="s">
        <v>4925</v>
      </c>
      <c r="G309" s="98"/>
    </row>
    <row r="310" spans="1:7" ht="42.75">
      <c r="A310" s="88">
        <v>308</v>
      </c>
      <c r="B310" s="439" t="s">
        <v>4927</v>
      </c>
      <c r="C310" s="93"/>
      <c r="D310" s="94"/>
      <c r="E310" s="95">
        <v>35000</v>
      </c>
      <c r="F310" s="440" t="s">
        <v>4928</v>
      </c>
      <c r="G310" s="98"/>
    </row>
    <row r="311" spans="1:7" ht="42.75">
      <c r="A311" s="99">
        <v>309</v>
      </c>
      <c r="B311" s="439" t="s">
        <v>4929</v>
      </c>
      <c r="C311" s="93"/>
      <c r="D311" s="94"/>
      <c r="E311" s="95">
        <v>80000</v>
      </c>
      <c r="F311" s="440" t="s">
        <v>4930</v>
      </c>
      <c r="G311" s="98"/>
    </row>
    <row r="312" spans="1:7" ht="42.75">
      <c r="A312" s="88">
        <v>310</v>
      </c>
      <c r="B312" s="439" t="s">
        <v>4931</v>
      </c>
      <c r="C312" s="93"/>
      <c r="D312" s="94"/>
      <c r="E312" s="95">
        <v>30000</v>
      </c>
      <c r="F312" s="440" t="s">
        <v>4930</v>
      </c>
      <c r="G312" s="98"/>
    </row>
    <row r="313" spans="1:7" ht="42.75">
      <c r="A313" s="99">
        <v>311</v>
      </c>
      <c r="B313" s="439" t="s">
        <v>4931</v>
      </c>
      <c r="C313" s="93"/>
      <c r="D313" s="94"/>
      <c r="E313" s="95">
        <v>30000</v>
      </c>
      <c r="F313" s="440" t="s">
        <v>4930</v>
      </c>
      <c r="G313" s="98"/>
    </row>
    <row r="314" spans="1:7" ht="42.75">
      <c r="A314" s="88">
        <v>312</v>
      </c>
      <c r="B314" s="439" t="s">
        <v>4931</v>
      </c>
      <c r="C314" s="93"/>
      <c r="D314" s="94"/>
      <c r="E314" s="95">
        <v>30000</v>
      </c>
      <c r="F314" s="440" t="s">
        <v>4930</v>
      </c>
      <c r="G314" s="98"/>
    </row>
    <row r="315" spans="1:7" ht="42.75">
      <c r="A315" s="99">
        <v>313</v>
      </c>
      <c r="B315" s="439" t="s">
        <v>4931</v>
      </c>
      <c r="C315" s="93"/>
      <c r="D315" s="94"/>
      <c r="E315" s="95">
        <v>24000</v>
      </c>
      <c r="F315" s="440" t="s">
        <v>4930</v>
      </c>
      <c r="G315" s="98"/>
    </row>
    <row r="316" spans="1:7" ht="42.75">
      <c r="A316" s="88">
        <v>314</v>
      </c>
      <c r="B316" s="439" t="s">
        <v>4932</v>
      </c>
      <c r="C316" s="93"/>
      <c r="D316" s="94"/>
      <c r="E316" s="95">
        <v>10000</v>
      </c>
      <c r="F316" s="440" t="s">
        <v>4930</v>
      </c>
      <c r="G316" s="98"/>
    </row>
    <row r="317" spans="1:7" ht="42.75">
      <c r="A317" s="99">
        <v>315</v>
      </c>
      <c r="B317" s="439" t="s">
        <v>4933</v>
      </c>
      <c r="C317" s="93"/>
      <c r="D317" s="94"/>
      <c r="E317" s="95">
        <v>10000</v>
      </c>
      <c r="F317" s="440" t="s">
        <v>4930</v>
      </c>
      <c r="G317" s="98"/>
    </row>
    <row r="318" spans="1:7" ht="42.75">
      <c r="A318" s="88">
        <v>316</v>
      </c>
      <c r="B318" s="439" t="s">
        <v>4934</v>
      </c>
      <c r="C318" s="93"/>
      <c r="D318" s="94"/>
      <c r="E318" s="95">
        <v>75000</v>
      </c>
      <c r="F318" s="440" t="s">
        <v>4935</v>
      </c>
      <c r="G318" s="98"/>
    </row>
    <row r="319" spans="1:7" ht="42.75">
      <c r="A319" s="99">
        <v>317</v>
      </c>
      <c r="B319" s="439" t="s">
        <v>4933</v>
      </c>
      <c r="C319" s="93"/>
      <c r="D319" s="94"/>
      <c r="E319" s="95">
        <v>25000</v>
      </c>
      <c r="F319" s="440" t="s">
        <v>4936</v>
      </c>
      <c r="G319" s="98"/>
    </row>
    <row r="320" spans="1:7" ht="42.75">
      <c r="A320" s="88">
        <v>318</v>
      </c>
      <c r="B320" s="439" t="s">
        <v>4932</v>
      </c>
      <c r="C320" s="93"/>
      <c r="D320" s="94"/>
      <c r="E320" s="95">
        <v>16000</v>
      </c>
      <c r="F320" s="440" t="s">
        <v>4936</v>
      </c>
      <c r="G320" s="98"/>
    </row>
    <row r="321" spans="1:7" ht="42.75">
      <c r="A321" s="99">
        <v>319</v>
      </c>
      <c r="B321" s="439" t="s">
        <v>4937</v>
      </c>
      <c r="C321" s="93"/>
      <c r="D321" s="94"/>
      <c r="E321" s="95">
        <v>30000</v>
      </c>
      <c r="F321" s="440" t="s">
        <v>4936</v>
      </c>
      <c r="G321" s="98"/>
    </row>
    <row r="322" spans="1:7" ht="42.75">
      <c r="A322" s="88">
        <v>320</v>
      </c>
      <c r="B322" s="439" t="s">
        <v>4938</v>
      </c>
      <c r="C322" s="93"/>
      <c r="D322" s="94"/>
      <c r="E322" s="95">
        <v>60000</v>
      </c>
      <c r="F322" s="440" t="s">
        <v>4939</v>
      </c>
      <c r="G322" s="98"/>
    </row>
    <row r="323" spans="1:7" ht="42.75">
      <c r="A323" s="99">
        <v>321</v>
      </c>
      <c r="B323" s="439" t="s">
        <v>4940</v>
      </c>
      <c r="C323" s="93"/>
      <c r="D323" s="94"/>
      <c r="E323" s="95">
        <v>200000</v>
      </c>
      <c r="F323" s="440" t="s">
        <v>4941</v>
      </c>
      <c r="G323" s="98"/>
    </row>
    <row r="324" spans="1:7" ht="42.75">
      <c r="A324" s="88">
        <v>322</v>
      </c>
      <c r="B324" s="439" t="s">
        <v>4942</v>
      </c>
      <c r="C324" s="93"/>
      <c r="D324" s="94"/>
      <c r="E324" s="95">
        <v>20000</v>
      </c>
      <c r="F324" s="440" t="s">
        <v>4941</v>
      </c>
      <c r="G324" s="98"/>
    </row>
    <row r="325" spans="1:7" ht="42.75">
      <c r="A325" s="99">
        <v>323</v>
      </c>
      <c r="B325" s="439" t="s">
        <v>4943</v>
      </c>
      <c r="C325" s="93"/>
      <c r="D325" s="94"/>
      <c r="E325" s="95">
        <v>20000</v>
      </c>
      <c r="F325" s="440" t="s">
        <v>4941</v>
      </c>
      <c r="G325" s="98"/>
    </row>
    <row r="326" spans="1:7" ht="42.75">
      <c r="A326" s="88">
        <v>324</v>
      </c>
      <c r="B326" s="439" t="s">
        <v>4944</v>
      </c>
      <c r="C326" s="93"/>
      <c r="D326" s="94"/>
      <c r="E326" s="95">
        <v>58000</v>
      </c>
      <c r="F326" s="440" t="s">
        <v>4941</v>
      </c>
      <c r="G326" s="98"/>
    </row>
    <row r="327" spans="1:7" ht="42.75">
      <c r="A327" s="99">
        <v>325</v>
      </c>
      <c r="B327" s="439" t="s">
        <v>4944</v>
      </c>
      <c r="C327" s="93"/>
      <c r="D327" s="94"/>
      <c r="E327" s="95">
        <v>8000</v>
      </c>
      <c r="F327" s="440" t="s">
        <v>4941</v>
      </c>
      <c r="G327" s="98"/>
    </row>
    <row r="328" spans="1:7" ht="42.75">
      <c r="A328" s="88">
        <v>326</v>
      </c>
      <c r="B328" s="439" t="s">
        <v>4944</v>
      </c>
      <c r="C328" s="93"/>
      <c r="D328" s="94"/>
      <c r="E328" s="95">
        <v>20000</v>
      </c>
      <c r="F328" s="440" t="s">
        <v>4941</v>
      </c>
      <c r="G328" s="98"/>
    </row>
    <row r="329" spans="1:7" ht="42.75">
      <c r="A329" s="99">
        <v>327</v>
      </c>
      <c r="B329" s="439" t="s">
        <v>4945</v>
      </c>
      <c r="C329" s="93"/>
      <c r="D329" s="94"/>
      <c r="E329" s="95">
        <v>65000</v>
      </c>
      <c r="F329" s="440" t="s">
        <v>4946</v>
      </c>
      <c r="G329" s="98"/>
    </row>
    <row r="330" spans="1:7" ht="42.75">
      <c r="A330" s="88">
        <v>328</v>
      </c>
      <c r="B330" s="439" t="s">
        <v>4947</v>
      </c>
      <c r="C330" s="93"/>
      <c r="D330" s="94"/>
      <c r="E330" s="95">
        <v>60000</v>
      </c>
      <c r="F330" s="440" t="s">
        <v>4948</v>
      </c>
      <c r="G330" s="98"/>
    </row>
    <row r="331" spans="1:7" ht="42.75">
      <c r="A331" s="99">
        <v>329</v>
      </c>
      <c r="B331" s="439" t="s">
        <v>4949</v>
      </c>
      <c r="C331" s="93"/>
      <c r="D331" s="94"/>
      <c r="E331" s="95">
        <v>70000</v>
      </c>
      <c r="F331" s="440" t="s">
        <v>4948</v>
      </c>
      <c r="G331" s="98"/>
    </row>
    <row r="332" spans="1:7" ht="42.75">
      <c r="A332" s="88">
        <v>330</v>
      </c>
      <c r="B332" s="439" t="s">
        <v>4950</v>
      </c>
      <c r="C332" s="93"/>
      <c r="D332" s="94"/>
      <c r="E332" s="95">
        <v>79000</v>
      </c>
      <c r="F332" s="440" t="s">
        <v>4948</v>
      </c>
      <c r="G332" s="98"/>
    </row>
    <row r="333" spans="1:7" ht="42.75">
      <c r="A333" s="99">
        <v>331</v>
      </c>
      <c r="B333" s="439" t="s">
        <v>4950</v>
      </c>
      <c r="C333" s="93"/>
      <c r="D333" s="94"/>
      <c r="E333" s="95">
        <v>50000</v>
      </c>
      <c r="F333" s="440" t="s">
        <v>4951</v>
      </c>
      <c r="G333" s="98"/>
    </row>
    <row r="334" spans="1:7" ht="42.75">
      <c r="A334" s="88">
        <v>332</v>
      </c>
      <c r="B334" s="439" t="s">
        <v>4950</v>
      </c>
      <c r="C334" s="93"/>
      <c r="D334" s="94"/>
      <c r="E334" s="95">
        <v>40000</v>
      </c>
      <c r="F334" s="440" t="s">
        <v>4952</v>
      </c>
      <c r="G334" s="98"/>
    </row>
    <row r="335" spans="1:7" ht="42.75">
      <c r="A335" s="99">
        <v>333</v>
      </c>
      <c r="B335" s="439" t="s">
        <v>4953</v>
      </c>
      <c r="C335" s="93"/>
      <c r="D335" s="94"/>
      <c r="E335" s="95">
        <v>30000</v>
      </c>
      <c r="F335" s="440" t="s">
        <v>4954</v>
      </c>
      <c r="G335" s="98"/>
    </row>
    <row r="336" spans="1:7" ht="42.75">
      <c r="A336" s="88">
        <v>334</v>
      </c>
      <c r="B336" s="439" t="s">
        <v>4953</v>
      </c>
      <c r="C336" s="93"/>
      <c r="D336" s="94"/>
      <c r="E336" s="95">
        <v>50000</v>
      </c>
      <c r="F336" s="440" t="s">
        <v>4952</v>
      </c>
      <c r="G336" s="98"/>
    </row>
    <row r="337" spans="1:7" ht="42.75">
      <c r="A337" s="99">
        <v>335</v>
      </c>
      <c r="B337" s="439" t="s">
        <v>4955</v>
      </c>
      <c r="C337" s="93"/>
      <c r="D337" s="94"/>
      <c r="E337" s="95">
        <v>75000</v>
      </c>
      <c r="F337" s="440" t="s">
        <v>4952</v>
      </c>
      <c r="G337" s="98"/>
    </row>
    <row r="338" spans="1:7" ht="42.75">
      <c r="A338" s="88">
        <v>336</v>
      </c>
      <c r="B338" s="439" t="s">
        <v>4956</v>
      </c>
      <c r="C338" s="93"/>
      <c r="D338" s="94"/>
      <c r="E338" s="95">
        <v>60000</v>
      </c>
      <c r="F338" s="440" t="s">
        <v>4952</v>
      </c>
      <c r="G338" s="98"/>
    </row>
    <row r="339" spans="1:7" ht="42.75">
      <c r="A339" s="99">
        <v>337</v>
      </c>
      <c r="B339" s="439" t="s">
        <v>4957</v>
      </c>
      <c r="C339" s="93"/>
      <c r="D339" s="94"/>
      <c r="E339" s="95">
        <v>50000</v>
      </c>
      <c r="F339" s="440" t="s">
        <v>4952</v>
      </c>
      <c r="G339" s="98"/>
    </row>
    <row r="340" spans="1:7" ht="42.75">
      <c r="A340" s="88">
        <v>338</v>
      </c>
      <c r="B340" s="439" t="s">
        <v>4958</v>
      </c>
      <c r="C340" s="93"/>
      <c r="D340" s="94"/>
      <c r="E340" s="95">
        <v>70000</v>
      </c>
      <c r="F340" s="440" t="s">
        <v>4952</v>
      </c>
      <c r="G340" s="98"/>
    </row>
    <row r="341" spans="1:7" ht="42.75">
      <c r="A341" s="99">
        <v>339</v>
      </c>
      <c r="B341" s="439" t="s">
        <v>4958</v>
      </c>
      <c r="C341" s="93"/>
      <c r="D341" s="94"/>
      <c r="E341" s="95">
        <v>96000</v>
      </c>
      <c r="F341" s="440" t="s">
        <v>4952</v>
      </c>
      <c r="G341" s="98"/>
    </row>
    <row r="342" spans="1:7" ht="42.75">
      <c r="A342" s="88">
        <v>340</v>
      </c>
      <c r="B342" s="439" t="s">
        <v>4959</v>
      </c>
      <c r="C342" s="93"/>
      <c r="D342" s="94"/>
      <c r="E342" s="95">
        <v>60000</v>
      </c>
      <c r="F342" s="440" t="s">
        <v>4960</v>
      </c>
      <c r="G342" s="98"/>
    </row>
    <row r="343" spans="1:7" ht="42.75">
      <c r="A343" s="99">
        <v>341</v>
      </c>
      <c r="B343" s="439" t="s">
        <v>4961</v>
      </c>
      <c r="C343" s="93"/>
      <c r="D343" s="94"/>
      <c r="E343" s="95">
        <v>40000</v>
      </c>
      <c r="F343" s="440" t="s">
        <v>4960</v>
      </c>
      <c r="G343" s="98"/>
    </row>
    <row r="344" spans="1:7" ht="42.75">
      <c r="A344" s="88">
        <v>342</v>
      </c>
      <c r="B344" s="439" t="s">
        <v>4961</v>
      </c>
      <c r="C344" s="93"/>
      <c r="D344" s="94"/>
      <c r="E344" s="95">
        <v>10000</v>
      </c>
      <c r="F344" s="440" t="s">
        <v>4962</v>
      </c>
      <c r="G344" s="98"/>
    </row>
    <row r="345" spans="1:7" ht="42.75">
      <c r="A345" s="99">
        <v>343</v>
      </c>
      <c r="B345" s="439" t="s">
        <v>4961</v>
      </c>
      <c r="C345" s="93"/>
      <c r="D345" s="94"/>
      <c r="E345" s="95">
        <v>60000</v>
      </c>
      <c r="F345" s="440" t="s">
        <v>4960</v>
      </c>
      <c r="G345" s="98"/>
    </row>
    <row r="346" spans="1:7" ht="42.75">
      <c r="A346" s="88">
        <v>344</v>
      </c>
      <c r="B346" s="439" t="s">
        <v>4961</v>
      </c>
      <c r="C346" s="93"/>
      <c r="D346" s="94"/>
      <c r="E346" s="95">
        <v>40000</v>
      </c>
      <c r="F346" s="440" t="s">
        <v>4962</v>
      </c>
      <c r="G346" s="98"/>
    </row>
    <row r="347" spans="1:7" ht="42.75">
      <c r="A347" s="99">
        <v>345</v>
      </c>
      <c r="B347" s="439" t="s">
        <v>4961</v>
      </c>
      <c r="C347" s="93"/>
      <c r="D347" s="94"/>
      <c r="E347" s="95">
        <v>120000</v>
      </c>
      <c r="F347" s="440" t="s">
        <v>4960</v>
      </c>
      <c r="G347" s="98"/>
    </row>
    <row r="348" spans="1:7" ht="42.75">
      <c r="A348" s="88">
        <v>346</v>
      </c>
      <c r="B348" s="439" t="s">
        <v>4961</v>
      </c>
      <c r="C348" s="93"/>
      <c r="D348" s="94"/>
      <c r="E348" s="95">
        <v>16000</v>
      </c>
      <c r="F348" s="440" t="s">
        <v>4963</v>
      </c>
      <c r="G348" s="98"/>
    </row>
    <row r="349" spans="1:7" ht="42.75">
      <c r="A349" s="99">
        <v>347</v>
      </c>
      <c r="B349" s="439" t="s">
        <v>4961</v>
      </c>
      <c r="C349" s="93"/>
      <c r="D349" s="94"/>
      <c r="E349" s="95">
        <v>20000</v>
      </c>
      <c r="F349" s="440" t="s">
        <v>4963</v>
      </c>
      <c r="G349" s="98"/>
    </row>
    <row r="350" spans="1:7" ht="42.75">
      <c r="A350" s="88">
        <v>348</v>
      </c>
      <c r="B350" s="439" t="s">
        <v>4964</v>
      </c>
      <c r="C350" s="93"/>
      <c r="D350" s="94"/>
      <c r="E350" s="95">
        <v>35000</v>
      </c>
      <c r="F350" s="440" t="s">
        <v>4965</v>
      </c>
      <c r="G350" s="98"/>
    </row>
    <row r="351" spans="1:7" ht="42.75">
      <c r="A351" s="99">
        <v>349</v>
      </c>
      <c r="B351" s="439" t="s">
        <v>4966</v>
      </c>
      <c r="C351" s="93"/>
      <c r="D351" s="94"/>
      <c r="E351" s="95">
        <v>20000</v>
      </c>
      <c r="F351" s="440" t="s">
        <v>4967</v>
      </c>
      <c r="G351" s="98"/>
    </row>
    <row r="352" spans="1:7" ht="42.75">
      <c r="A352" s="88">
        <v>350</v>
      </c>
      <c r="B352" s="439" t="s">
        <v>4968</v>
      </c>
      <c r="C352" s="93"/>
      <c r="D352" s="94"/>
      <c r="E352" s="95">
        <v>80000</v>
      </c>
      <c r="F352" s="440" t="s">
        <v>4963</v>
      </c>
      <c r="G352" s="98"/>
    </row>
    <row r="353" spans="1:7" ht="42.75">
      <c r="A353" s="99">
        <v>351</v>
      </c>
      <c r="B353" s="439" t="s">
        <v>4968</v>
      </c>
      <c r="C353" s="93"/>
      <c r="D353" s="94"/>
      <c r="E353" s="95">
        <v>30000</v>
      </c>
      <c r="F353" s="440" t="s">
        <v>4969</v>
      </c>
      <c r="G353" s="98"/>
    </row>
    <row r="354" spans="1:7" ht="42.75">
      <c r="A354" s="88">
        <v>352</v>
      </c>
      <c r="B354" s="439" t="s">
        <v>4968</v>
      </c>
      <c r="C354" s="93"/>
      <c r="D354" s="94"/>
      <c r="E354" s="95">
        <v>30000</v>
      </c>
      <c r="F354" s="440" t="s">
        <v>4970</v>
      </c>
      <c r="G354" s="98"/>
    </row>
    <row r="355" spans="1:7" ht="42.75">
      <c r="A355" s="99">
        <v>353</v>
      </c>
      <c r="B355" s="439" t="s">
        <v>4971</v>
      </c>
      <c r="C355" s="93"/>
      <c r="D355" s="94"/>
      <c r="E355" s="95">
        <v>24000</v>
      </c>
      <c r="F355" s="440" t="s">
        <v>4970</v>
      </c>
      <c r="G355" s="98"/>
    </row>
    <row r="356" spans="1:7" ht="42.75">
      <c r="A356" s="88">
        <v>354</v>
      </c>
      <c r="B356" s="439" t="s">
        <v>4972</v>
      </c>
      <c r="C356" s="93"/>
      <c r="D356" s="94"/>
      <c r="E356" s="95">
        <v>26000</v>
      </c>
      <c r="F356" s="440" t="s">
        <v>4973</v>
      </c>
      <c r="G356" s="98"/>
    </row>
    <row r="357" spans="1:7" ht="42.75">
      <c r="A357" s="99">
        <v>355</v>
      </c>
      <c r="B357" s="439" t="s">
        <v>4972</v>
      </c>
      <c r="C357" s="93"/>
      <c r="D357" s="94"/>
      <c r="E357" s="95">
        <v>230000</v>
      </c>
      <c r="F357" s="440" t="s">
        <v>4973</v>
      </c>
      <c r="G357" s="98"/>
    </row>
    <row r="358" spans="1:7" ht="42.75">
      <c r="A358" s="88">
        <v>356</v>
      </c>
      <c r="B358" s="439" t="s">
        <v>4972</v>
      </c>
      <c r="C358" s="93"/>
      <c r="D358" s="94"/>
      <c r="E358" s="95">
        <v>30000</v>
      </c>
      <c r="F358" s="440" t="s">
        <v>4973</v>
      </c>
      <c r="G358" s="98"/>
    </row>
    <row r="359" spans="1:7" ht="42.75">
      <c r="A359" s="99">
        <v>357</v>
      </c>
      <c r="B359" s="439" t="s">
        <v>4972</v>
      </c>
      <c r="C359" s="93"/>
      <c r="D359" s="94"/>
      <c r="E359" s="95">
        <v>10000</v>
      </c>
      <c r="F359" s="440" t="s">
        <v>4973</v>
      </c>
      <c r="G359" s="98"/>
    </row>
    <row r="360" spans="1:7" ht="42.75">
      <c r="A360" s="88">
        <v>358</v>
      </c>
      <c r="B360" s="439" t="s">
        <v>4972</v>
      </c>
      <c r="C360" s="93"/>
      <c r="D360" s="94"/>
      <c r="E360" s="95">
        <v>30000</v>
      </c>
      <c r="F360" s="440" t="s">
        <v>4973</v>
      </c>
      <c r="G360" s="98"/>
    </row>
    <row r="361" spans="1:7" ht="42.75">
      <c r="A361" s="99">
        <v>359</v>
      </c>
      <c r="B361" s="439" t="s">
        <v>3362</v>
      </c>
      <c r="C361" s="93"/>
      <c r="D361" s="94"/>
      <c r="E361" s="95">
        <v>25000</v>
      </c>
      <c r="F361" s="440" t="s">
        <v>4974</v>
      </c>
      <c r="G361" s="98"/>
    </row>
    <row r="362" spans="1:7" ht="42.75">
      <c r="A362" s="88">
        <v>360</v>
      </c>
      <c r="B362" s="439" t="s">
        <v>3362</v>
      </c>
      <c r="C362" s="93"/>
      <c r="D362" s="94"/>
      <c r="E362" s="95">
        <v>30000</v>
      </c>
      <c r="F362" s="440" t="s">
        <v>4975</v>
      </c>
      <c r="G362" s="98"/>
    </row>
    <row r="363" spans="1:7" ht="42.75">
      <c r="A363" s="99">
        <v>361</v>
      </c>
      <c r="B363" s="439" t="s">
        <v>3362</v>
      </c>
      <c r="C363" s="93"/>
      <c r="D363" s="94"/>
      <c r="E363" s="95">
        <v>15000</v>
      </c>
      <c r="F363" s="440" t="s">
        <v>4975</v>
      </c>
      <c r="G363" s="98"/>
    </row>
    <row r="364" spans="1:7" ht="42.75">
      <c r="A364" s="88">
        <v>362</v>
      </c>
      <c r="B364" s="439" t="s">
        <v>4976</v>
      </c>
      <c r="C364" s="93"/>
      <c r="D364" s="94"/>
      <c r="E364" s="95">
        <v>30000</v>
      </c>
      <c r="F364" s="440" t="s">
        <v>4974</v>
      </c>
      <c r="G364" s="98"/>
    </row>
    <row r="365" spans="1:7" ht="42.75">
      <c r="A365" s="99">
        <v>363</v>
      </c>
      <c r="B365" s="439" t="s">
        <v>2238</v>
      </c>
      <c r="C365" s="93"/>
      <c r="D365" s="94"/>
      <c r="E365" s="95">
        <v>70000</v>
      </c>
      <c r="F365" s="440" t="s">
        <v>4975</v>
      </c>
      <c r="G365" s="98"/>
    </row>
    <row r="366" spans="1:7" ht="42.75">
      <c r="A366" s="88">
        <v>364</v>
      </c>
      <c r="B366" s="439" t="s">
        <v>3541</v>
      </c>
      <c r="C366" s="93"/>
      <c r="D366" s="94"/>
      <c r="E366" s="95">
        <v>2000</v>
      </c>
      <c r="F366" s="440" t="s">
        <v>4975</v>
      </c>
      <c r="G366" s="98"/>
    </row>
    <row r="367" spans="1:7" ht="42.75">
      <c r="A367" s="99">
        <v>365</v>
      </c>
      <c r="B367" s="439" t="s">
        <v>4977</v>
      </c>
      <c r="C367" s="93"/>
      <c r="D367" s="94"/>
      <c r="E367" s="95">
        <v>200000</v>
      </c>
      <c r="F367" s="440" t="s">
        <v>4975</v>
      </c>
      <c r="G367" s="98"/>
    </row>
    <row r="368" spans="1:7" ht="42.75">
      <c r="A368" s="88">
        <v>366</v>
      </c>
      <c r="B368" s="439" t="s">
        <v>4978</v>
      </c>
      <c r="C368" s="93"/>
      <c r="D368" s="94"/>
      <c r="E368" s="95">
        <v>20000</v>
      </c>
      <c r="F368" s="440" t="s">
        <v>4975</v>
      </c>
      <c r="G368" s="98"/>
    </row>
    <row r="369" spans="1:7" ht="42.75">
      <c r="A369" s="99">
        <v>367</v>
      </c>
      <c r="B369" s="439" t="s">
        <v>4978</v>
      </c>
      <c r="C369" s="93"/>
      <c r="D369" s="94"/>
      <c r="E369" s="95">
        <v>40000</v>
      </c>
      <c r="F369" s="440" t="s">
        <v>4979</v>
      </c>
      <c r="G369" s="98"/>
    </row>
    <row r="370" spans="1:7" ht="42.75">
      <c r="A370" s="88">
        <v>368</v>
      </c>
      <c r="B370" s="439" t="s">
        <v>4980</v>
      </c>
      <c r="C370" s="93"/>
      <c r="D370" s="94"/>
      <c r="E370" s="95">
        <v>50000</v>
      </c>
      <c r="F370" s="440" t="s">
        <v>4981</v>
      </c>
      <c r="G370" s="98"/>
    </row>
    <row r="371" spans="1:7" ht="42.75">
      <c r="A371" s="99">
        <v>369</v>
      </c>
      <c r="B371" s="439" t="s">
        <v>4978</v>
      </c>
      <c r="C371" s="93"/>
      <c r="D371" s="94"/>
      <c r="E371" s="95">
        <v>40000</v>
      </c>
      <c r="F371" s="440" t="s">
        <v>4981</v>
      </c>
      <c r="G371" s="98"/>
    </row>
    <row r="372" spans="1:7" ht="42.75">
      <c r="A372" s="88">
        <v>370</v>
      </c>
      <c r="B372" s="439" t="s">
        <v>3363</v>
      </c>
      <c r="C372" s="93"/>
      <c r="D372" s="94"/>
      <c r="E372" s="95">
        <v>58000</v>
      </c>
      <c r="F372" s="440" t="s">
        <v>4981</v>
      </c>
      <c r="G372" s="98"/>
    </row>
    <row r="373" spans="1:7" ht="42.75">
      <c r="A373" s="99">
        <v>371</v>
      </c>
      <c r="B373" s="439" t="s">
        <v>3363</v>
      </c>
      <c r="C373" s="93"/>
      <c r="D373" s="94"/>
      <c r="E373" s="95">
        <v>20000</v>
      </c>
      <c r="F373" s="440" t="s">
        <v>4981</v>
      </c>
      <c r="G373" s="98"/>
    </row>
    <row r="374" spans="1:7" ht="42.75">
      <c r="A374" s="88">
        <v>372</v>
      </c>
      <c r="B374" s="439" t="s">
        <v>3363</v>
      </c>
      <c r="C374" s="93"/>
      <c r="D374" s="94"/>
      <c r="E374" s="95">
        <v>8000</v>
      </c>
      <c r="F374" s="440" t="s">
        <v>4981</v>
      </c>
      <c r="G374" s="98"/>
    </row>
    <row r="375" spans="1:7" ht="42.75">
      <c r="A375" s="99">
        <v>373</v>
      </c>
      <c r="B375" s="439" t="s">
        <v>3363</v>
      </c>
      <c r="C375" s="93"/>
      <c r="D375" s="94"/>
      <c r="E375" s="95">
        <v>65000</v>
      </c>
      <c r="F375" s="440" t="s">
        <v>4981</v>
      </c>
      <c r="G375" s="98"/>
    </row>
    <row r="376" spans="1:7" ht="42.75">
      <c r="A376" s="88">
        <v>374</v>
      </c>
      <c r="B376" s="439" t="s">
        <v>2708</v>
      </c>
      <c r="C376" s="93"/>
      <c r="D376" s="94"/>
      <c r="E376" s="95">
        <v>60000</v>
      </c>
      <c r="F376" s="440" t="s">
        <v>4982</v>
      </c>
      <c r="G376" s="98"/>
    </row>
    <row r="377" spans="1:7" ht="42.75">
      <c r="A377" s="99">
        <v>375</v>
      </c>
      <c r="B377" s="439" t="s">
        <v>4983</v>
      </c>
      <c r="C377" s="93"/>
      <c r="D377" s="94"/>
      <c r="E377" s="95">
        <v>90000</v>
      </c>
      <c r="F377" s="440" t="s">
        <v>4984</v>
      </c>
      <c r="G377" s="98"/>
    </row>
    <row r="378" spans="1:7" ht="42.75">
      <c r="A378" s="88">
        <v>376</v>
      </c>
      <c r="B378" s="439" t="s">
        <v>3479</v>
      </c>
      <c r="C378" s="93"/>
      <c r="D378" s="94"/>
      <c r="E378" s="95">
        <v>70000</v>
      </c>
      <c r="F378" s="440" t="s">
        <v>4984</v>
      </c>
      <c r="G378" s="98"/>
    </row>
    <row r="379" spans="1:7" ht="42.75">
      <c r="A379" s="99">
        <v>377</v>
      </c>
      <c r="B379" s="439" t="s">
        <v>2240</v>
      </c>
      <c r="C379" s="93"/>
      <c r="D379" s="94"/>
      <c r="E379" s="95">
        <v>10000</v>
      </c>
      <c r="F379" s="440" t="s">
        <v>4985</v>
      </c>
      <c r="G379" s="98"/>
    </row>
    <row r="380" spans="1:7" ht="42.75">
      <c r="A380" s="88">
        <v>378</v>
      </c>
      <c r="B380" s="439" t="s">
        <v>2240</v>
      </c>
      <c r="C380" s="93"/>
      <c r="D380" s="94"/>
      <c r="E380" s="95">
        <v>50000</v>
      </c>
      <c r="F380" s="440" t="s">
        <v>4986</v>
      </c>
      <c r="G380" s="98"/>
    </row>
    <row r="381" spans="1:7" ht="42.75">
      <c r="A381" s="99">
        <v>379</v>
      </c>
      <c r="B381" s="439" t="s">
        <v>4987</v>
      </c>
      <c r="C381" s="93"/>
      <c r="D381" s="94"/>
      <c r="E381" s="95">
        <v>140000</v>
      </c>
      <c r="F381" s="440" t="s">
        <v>4986</v>
      </c>
      <c r="G381" s="98"/>
    </row>
    <row r="382" spans="1:7" ht="42.75">
      <c r="A382" s="88">
        <v>380</v>
      </c>
      <c r="B382" s="439" t="s">
        <v>4988</v>
      </c>
      <c r="C382" s="93"/>
      <c r="D382" s="94"/>
      <c r="E382" s="95">
        <v>30000</v>
      </c>
      <c r="F382" s="440" t="s">
        <v>4986</v>
      </c>
      <c r="G382" s="98"/>
    </row>
    <row r="383" spans="1:7" ht="42.75">
      <c r="A383" s="99">
        <v>381</v>
      </c>
      <c r="B383" s="439" t="s">
        <v>3311</v>
      </c>
      <c r="C383" s="93"/>
      <c r="D383" s="94"/>
      <c r="E383" s="95">
        <v>75000</v>
      </c>
      <c r="F383" s="440" t="s">
        <v>4986</v>
      </c>
      <c r="G383" s="98"/>
    </row>
    <row r="384" spans="1:7" ht="42.75">
      <c r="A384" s="88">
        <v>382</v>
      </c>
      <c r="B384" s="439" t="s">
        <v>4989</v>
      </c>
      <c r="C384" s="93"/>
      <c r="D384" s="94"/>
      <c r="E384" s="95">
        <v>100000</v>
      </c>
      <c r="F384" s="440" t="s">
        <v>4990</v>
      </c>
      <c r="G384" s="98"/>
    </row>
    <row r="385" spans="1:7" ht="42.75">
      <c r="A385" s="99">
        <v>383</v>
      </c>
      <c r="B385" s="439" t="s">
        <v>4991</v>
      </c>
      <c r="C385" s="93"/>
      <c r="D385" s="94"/>
      <c r="E385" s="95">
        <v>108000</v>
      </c>
      <c r="F385" s="440" t="s">
        <v>4990</v>
      </c>
      <c r="G385" s="98"/>
    </row>
    <row r="386" spans="1:7" ht="42.75">
      <c r="A386" s="88">
        <v>384</v>
      </c>
      <c r="B386" s="439" t="s">
        <v>4991</v>
      </c>
      <c r="C386" s="93"/>
      <c r="D386" s="94"/>
      <c r="E386" s="95">
        <v>60000</v>
      </c>
      <c r="F386" s="440" t="s">
        <v>4992</v>
      </c>
      <c r="G386" s="98"/>
    </row>
    <row r="387" spans="1:7" ht="42.75">
      <c r="A387" s="99">
        <v>385</v>
      </c>
      <c r="B387" s="439" t="s">
        <v>4991</v>
      </c>
      <c r="C387" s="93"/>
      <c r="D387" s="94"/>
      <c r="E387" s="95">
        <v>50000</v>
      </c>
      <c r="F387" s="440" t="s">
        <v>4992</v>
      </c>
      <c r="G387" s="98"/>
    </row>
    <row r="388" spans="1:7" ht="42.75">
      <c r="A388" s="88">
        <v>386</v>
      </c>
      <c r="B388" s="439" t="s">
        <v>4991</v>
      </c>
      <c r="C388" s="93"/>
      <c r="D388" s="94"/>
      <c r="E388" s="95">
        <v>90000</v>
      </c>
      <c r="F388" s="440" t="s">
        <v>4992</v>
      </c>
      <c r="G388" s="98"/>
    </row>
    <row r="389" spans="1:7" ht="42.75">
      <c r="A389" s="99">
        <v>387</v>
      </c>
      <c r="B389" s="439" t="s">
        <v>4991</v>
      </c>
      <c r="C389" s="93"/>
      <c r="D389" s="94"/>
      <c r="E389" s="95">
        <v>60000</v>
      </c>
      <c r="F389" s="440" t="s">
        <v>4992</v>
      </c>
      <c r="G389" s="98"/>
    </row>
    <row r="390" spans="1:7" ht="42.75">
      <c r="A390" s="88">
        <v>388</v>
      </c>
      <c r="B390" s="439" t="s">
        <v>3341</v>
      </c>
      <c r="C390" s="93"/>
      <c r="D390" s="94"/>
      <c r="E390" s="95">
        <v>40000</v>
      </c>
      <c r="F390" s="440" t="s">
        <v>4992</v>
      </c>
      <c r="G390" s="98"/>
    </row>
    <row r="391" spans="1:7" ht="42.75">
      <c r="A391" s="99">
        <v>389</v>
      </c>
      <c r="B391" s="439" t="s">
        <v>3341</v>
      </c>
      <c r="C391" s="93"/>
      <c r="D391" s="94"/>
      <c r="E391" s="95">
        <v>25000</v>
      </c>
      <c r="F391" s="440" t="s">
        <v>4992</v>
      </c>
      <c r="G391" s="98"/>
    </row>
    <row r="392" spans="1:7" ht="42.75">
      <c r="A392" s="88">
        <v>390</v>
      </c>
      <c r="B392" s="439" t="s">
        <v>3341</v>
      </c>
      <c r="C392" s="93"/>
      <c r="D392" s="94"/>
      <c r="E392" s="95">
        <v>40000</v>
      </c>
      <c r="F392" s="440" t="s">
        <v>4992</v>
      </c>
      <c r="G392" s="98"/>
    </row>
    <row r="393" spans="1:7" ht="42.75">
      <c r="A393" s="99">
        <v>391</v>
      </c>
      <c r="B393" s="439" t="s">
        <v>3341</v>
      </c>
      <c r="C393" s="93"/>
      <c r="D393" s="94"/>
      <c r="E393" s="95">
        <v>54000</v>
      </c>
      <c r="F393" s="440" t="s">
        <v>4992</v>
      </c>
      <c r="G393" s="98"/>
    </row>
    <row r="394" spans="1:7" ht="42.75">
      <c r="A394" s="88">
        <v>392</v>
      </c>
      <c r="B394" s="439" t="s">
        <v>3341</v>
      </c>
      <c r="C394" s="93"/>
      <c r="D394" s="94"/>
      <c r="E394" s="95">
        <v>20000</v>
      </c>
      <c r="F394" s="440" t="s">
        <v>4993</v>
      </c>
      <c r="G394" s="98"/>
    </row>
    <row r="395" spans="1:7" ht="42.75">
      <c r="A395" s="99">
        <v>393</v>
      </c>
      <c r="B395" s="439" t="s">
        <v>2242</v>
      </c>
      <c r="C395" s="93"/>
      <c r="D395" s="94"/>
      <c r="E395" s="95">
        <v>6000</v>
      </c>
      <c r="F395" s="440" t="s">
        <v>4994</v>
      </c>
      <c r="G395" s="98"/>
    </row>
    <row r="396" spans="1:7" ht="42.75">
      <c r="A396" s="88">
        <v>394</v>
      </c>
      <c r="B396" s="439" t="s">
        <v>2709</v>
      </c>
      <c r="C396" s="93"/>
      <c r="D396" s="94"/>
      <c r="E396" s="95">
        <v>55000</v>
      </c>
      <c r="F396" s="440" t="s">
        <v>4994</v>
      </c>
      <c r="G396" s="98"/>
    </row>
    <row r="397" spans="1:7" ht="42.75">
      <c r="A397" s="99">
        <v>395</v>
      </c>
      <c r="B397" s="439" t="s">
        <v>2709</v>
      </c>
      <c r="C397" s="93"/>
      <c r="D397" s="94"/>
      <c r="E397" s="95">
        <v>60000</v>
      </c>
      <c r="F397" s="440" t="s">
        <v>4994</v>
      </c>
      <c r="G397" s="98"/>
    </row>
    <row r="398" spans="1:7" ht="42.75">
      <c r="A398" s="88">
        <v>396</v>
      </c>
      <c r="B398" s="439" t="s">
        <v>2709</v>
      </c>
      <c r="C398" s="93"/>
      <c r="D398" s="94"/>
      <c r="E398" s="95">
        <v>80000</v>
      </c>
      <c r="F398" s="440" t="s">
        <v>4994</v>
      </c>
      <c r="G398" s="98"/>
    </row>
    <row r="399" spans="1:7" ht="42.75">
      <c r="A399" s="99">
        <v>397</v>
      </c>
      <c r="B399" s="439" t="s">
        <v>4995</v>
      </c>
      <c r="C399" s="93"/>
      <c r="D399" s="94"/>
      <c r="E399" s="95">
        <v>30000</v>
      </c>
      <c r="F399" s="440" t="s">
        <v>4994</v>
      </c>
      <c r="G399" s="98"/>
    </row>
    <row r="400" spans="1:7" ht="42.75">
      <c r="A400" s="88">
        <v>398</v>
      </c>
      <c r="B400" s="439" t="s">
        <v>3476</v>
      </c>
      <c r="C400" s="93"/>
      <c r="D400" s="94"/>
      <c r="E400" s="95">
        <v>35000</v>
      </c>
      <c r="F400" s="440" t="s">
        <v>4996</v>
      </c>
      <c r="G400" s="98"/>
    </row>
    <row r="401" spans="1:7" ht="42.75">
      <c r="A401" s="99">
        <v>399</v>
      </c>
      <c r="B401" s="439" t="s">
        <v>3476</v>
      </c>
      <c r="C401" s="93"/>
      <c r="D401" s="94"/>
      <c r="E401" s="95">
        <v>20000</v>
      </c>
      <c r="F401" s="440" t="s">
        <v>4997</v>
      </c>
      <c r="G401" s="98"/>
    </row>
    <row r="402" spans="1:7" ht="42.75">
      <c r="A402" s="88">
        <v>400</v>
      </c>
      <c r="B402" s="439" t="s">
        <v>4998</v>
      </c>
      <c r="C402" s="93"/>
      <c r="D402" s="94"/>
      <c r="E402" s="95">
        <v>40000</v>
      </c>
      <c r="F402" s="440" t="s">
        <v>4997</v>
      </c>
      <c r="G402" s="98"/>
    </row>
    <row r="403" spans="1:7" ht="42.75">
      <c r="A403" s="99">
        <v>401</v>
      </c>
      <c r="B403" s="439" t="s">
        <v>4998</v>
      </c>
      <c r="C403" s="93"/>
      <c r="D403" s="94"/>
      <c r="E403" s="95">
        <v>30000</v>
      </c>
      <c r="F403" s="440" t="s">
        <v>4997</v>
      </c>
      <c r="G403" s="98"/>
    </row>
    <row r="404" spans="1:7" ht="42.75">
      <c r="A404" s="88">
        <v>402</v>
      </c>
      <c r="B404" s="439" t="s">
        <v>2244</v>
      </c>
      <c r="C404" s="93"/>
      <c r="D404" s="94"/>
      <c r="E404" s="95">
        <v>30000</v>
      </c>
      <c r="F404" s="440" t="s">
        <v>4997</v>
      </c>
      <c r="G404" s="98"/>
    </row>
    <row r="405" spans="1:7" ht="42.75">
      <c r="A405" s="99">
        <v>403</v>
      </c>
      <c r="B405" s="439" t="s">
        <v>4999</v>
      </c>
      <c r="C405" s="93"/>
      <c r="D405" s="94"/>
      <c r="E405" s="95">
        <v>165000</v>
      </c>
      <c r="F405" s="440" t="s">
        <v>4997</v>
      </c>
      <c r="G405" s="98"/>
    </row>
    <row r="406" spans="1:7" ht="42.75">
      <c r="A406" s="88">
        <v>404</v>
      </c>
      <c r="B406" s="439" t="s">
        <v>5000</v>
      </c>
      <c r="C406" s="93"/>
      <c r="D406" s="94"/>
      <c r="E406" s="95">
        <v>180000</v>
      </c>
      <c r="F406" s="440" t="s">
        <v>4997</v>
      </c>
      <c r="G406" s="98"/>
    </row>
    <row r="407" spans="1:7" ht="42.75">
      <c r="A407" s="99">
        <v>405</v>
      </c>
      <c r="B407" s="439" t="s">
        <v>3473</v>
      </c>
      <c r="C407" s="93"/>
      <c r="D407" s="94"/>
      <c r="E407" s="95">
        <v>15000</v>
      </c>
      <c r="F407" s="440" t="s">
        <v>5001</v>
      </c>
      <c r="G407" s="98"/>
    </row>
    <row r="408" spans="1:7" ht="42.75">
      <c r="A408" s="88">
        <v>406</v>
      </c>
      <c r="B408" s="439" t="s">
        <v>5002</v>
      </c>
      <c r="C408" s="93"/>
      <c r="D408" s="94"/>
      <c r="E408" s="95">
        <v>60000</v>
      </c>
      <c r="F408" s="440" t="s">
        <v>5003</v>
      </c>
      <c r="G408" s="98"/>
    </row>
    <row r="409" spans="1:7" ht="42.75">
      <c r="A409" s="99">
        <v>407</v>
      </c>
      <c r="B409" s="439" t="s">
        <v>2245</v>
      </c>
      <c r="C409" s="93"/>
      <c r="D409" s="94"/>
      <c r="E409" s="95">
        <v>10000</v>
      </c>
      <c r="F409" s="440" t="s">
        <v>5003</v>
      </c>
      <c r="G409" s="98"/>
    </row>
    <row r="410" spans="1:7" ht="42.75">
      <c r="A410" s="88">
        <v>408</v>
      </c>
      <c r="B410" s="439" t="s">
        <v>5004</v>
      </c>
      <c r="C410" s="93"/>
      <c r="D410" s="94"/>
      <c r="E410" s="95">
        <v>30000</v>
      </c>
      <c r="F410" s="440" t="s">
        <v>5005</v>
      </c>
      <c r="G410" s="98"/>
    </row>
    <row r="411" spans="1:7" ht="42.75">
      <c r="A411" s="99">
        <v>409</v>
      </c>
      <c r="B411" s="439" t="s">
        <v>5004</v>
      </c>
      <c r="C411" s="93"/>
      <c r="D411" s="94"/>
      <c r="E411" s="95">
        <v>10000</v>
      </c>
      <c r="F411" s="440" t="s">
        <v>5006</v>
      </c>
      <c r="G411" s="98"/>
    </row>
    <row r="412" spans="1:7" ht="42.75">
      <c r="A412" s="88">
        <v>410</v>
      </c>
      <c r="B412" s="439" t="s">
        <v>5004</v>
      </c>
      <c r="C412" s="93"/>
      <c r="D412" s="94"/>
      <c r="E412" s="95">
        <v>30000</v>
      </c>
      <c r="F412" s="440" t="s">
        <v>5006</v>
      </c>
      <c r="G412" s="98"/>
    </row>
    <row r="413" spans="1:7" ht="42.75">
      <c r="A413" s="99">
        <v>411</v>
      </c>
      <c r="B413" s="439" t="s">
        <v>5007</v>
      </c>
      <c r="C413" s="93"/>
      <c r="D413" s="94"/>
      <c r="E413" s="95">
        <v>70000</v>
      </c>
      <c r="F413" s="440" t="s">
        <v>5006</v>
      </c>
      <c r="G413" s="98"/>
    </row>
    <row r="414" spans="1:7" ht="42.75">
      <c r="A414" s="88">
        <v>412</v>
      </c>
      <c r="B414" s="439" t="s">
        <v>5007</v>
      </c>
      <c r="C414" s="93"/>
      <c r="D414" s="94"/>
      <c r="E414" s="95">
        <v>200000</v>
      </c>
      <c r="F414" s="440" t="s">
        <v>5006</v>
      </c>
      <c r="G414" s="98"/>
    </row>
    <row r="415" spans="1:7" ht="42.75">
      <c r="A415" s="99">
        <v>413</v>
      </c>
      <c r="B415" s="439" t="s">
        <v>3472</v>
      </c>
      <c r="C415" s="93"/>
      <c r="D415" s="94"/>
      <c r="E415" s="95">
        <v>50000</v>
      </c>
      <c r="F415" s="440" t="s">
        <v>5006</v>
      </c>
      <c r="G415" s="98"/>
    </row>
    <row r="416" spans="1:7" ht="42.75">
      <c r="A416" s="88">
        <v>414</v>
      </c>
      <c r="B416" s="439" t="s">
        <v>4663</v>
      </c>
      <c r="C416" s="93"/>
      <c r="D416" s="94"/>
      <c r="E416" s="95">
        <v>60000</v>
      </c>
      <c r="F416" s="440" t="s">
        <v>5006</v>
      </c>
      <c r="G416" s="98"/>
    </row>
    <row r="417" spans="1:7" ht="42.75">
      <c r="A417" s="99">
        <v>415</v>
      </c>
      <c r="B417" s="439" t="s">
        <v>2246</v>
      </c>
      <c r="C417" s="93"/>
      <c r="D417" s="94"/>
      <c r="E417" s="95">
        <v>20000</v>
      </c>
      <c r="F417" s="440" t="s">
        <v>5006</v>
      </c>
      <c r="G417" s="98"/>
    </row>
    <row r="418" spans="1:7" ht="42.75">
      <c r="A418" s="88">
        <v>416</v>
      </c>
      <c r="B418" s="439" t="s">
        <v>5008</v>
      </c>
      <c r="C418" s="93"/>
      <c r="D418" s="94"/>
      <c r="E418" s="95">
        <v>68000</v>
      </c>
      <c r="F418" s="440" t="s">
        <v>5009</v>
      </c>
      <c r="G418" s="98"/>
    </row>
    <row r="419" spans="1:7" ht="42.75">
      <c r="A419" s="99">
        <v>417</v>
      </c>
      <c r="B419" s="439" t="s">
        <v>3366</v>
      </c>
      <c r="C419" s="93"/>
      <c r="D419" s="94"/>
      <c r="E419" s="95">
        <v>60000</v>
      </c>
      <c r="F419" s="440" t="s">
        <v>5010</v>
      </c>
      <c r="G419" s="98"/>
    </row>
    <row r="420" spans="1:7" ht="42.75">
      <c r="A420" s="88">
        <v>418</v>
      </c>
      <c r="B420" s="439" t="s">
        <v>3366</v>
      </c>
      <c r="C420" s="93"/>
      <c r="D420" s="94"/>
      <c r="E420" s="95">
        <v>90000</v>
      </c>
      <c r="F420" s="440" t="s">
        <v>5010</v>
      </c>
      <c r="G420" s="98"/>
    </row>
    <row r="421" spans="1:7" ht="42.75">
      <c r="A421" s="99">
        <v>419</v>
      </c>
      <c r="B421" s="439" t="s">
        <v>3468</v>
      </c>
      <c r="C421" s="93"/>
      <c r="D421" s="94"/>
      <c r="E421" s="95">
        <v>67000</v>
      </c>
      <c r="F421" s="440" t="s">
        <v>5010</v>
      </c>
      <c r="G421" s="98"/>
    </row>
    <row r="422" spans="1:7" ht="42.75">
      <c r="A422" s="88">
        <v>420</v>
      </c>
      <c r="B422" s="439" t="s">
        <v>2247</v>
      </c>
      <c r="C422" s="93"/>
      <c r="D422" s="94"/>
      <c r="E422" s="95">
        <v>70000</v>
      </c>
      <c r="F422" s="440" t="s">
        <v>5011</v>
      </c>
      <c r="G422" s="98"/>
    </row>
    <row r="423" spans="1:7" ht="42.75">
      <c r="A423" s="99">
        <v>421</v>
      </c>
      <c r="B423" s="439" t="s">
        <v>2248</v>
      </c>
      <c r="C423" s="93"/>
      <c r="D423" s="94"/>
      <c r="E423" s="95">
        <v>50000</v>
      </c>
      <c r="F423" s="440" t="s">
        <v>5012</v>
      </c>
      <c r="G423" s="98"/>
    </row>
    <row r="424" spans="1:7" ht="42.75">
      <c r="A424" s="88">
        <v>422</v>
      </c>
      <c r="B424" s="439" t="s">
        <v>2248</v>
      </c>
      <c r="C424" s="93"/>
      <c r="D424" s="94"/>
      <c r="E424" s="95">
        <v>30000</v>
      </c>
      <c r="F424" s="440" t="s">
        <v>5012</v>
      </c>
      <c r="G424" s="98"/>
    </row>
    <row r="425" spans="1:7" ht="42.75">
      <c r="A425" s="99">
        <v>423</v>
      </c>
      <c r="B425" s="439" t="s">
        <v>5013</v>
      </c>
      <c r="C425" s="93"/>
      <c r="D425" s="94"/>
      <c r="E425" s="95">
        <v>75000</v>
      </c>
      <c r="F425" s="440" t="s">
        <v>5012</v>
      </c>
      <c r="G425" s="98"/>
    </row>
    <row r="426" spans="1:7" ht="42.75">
      <c r="A426" s="88">
        <v>424</v>
      </c>
      <c r="B426" s="439" t="s">
        <v>5013</v>
      </c>
      <c r="C426" s="93"/>
      <c r="D426" s="94"/>
      <c r="E426" s="95">
        <v>10000</v>
      </c>
      <c r="F426" s="440" t="s">
        <v>5012</v>
      </c>
      <c r="G426" s="98"/>
    </row>
    <row r="427" spans="1:7" ht="42.75">
      <c r="A427" s="99">
        <v>425</v>
      </c>
      <c r="B427" s="439" t="s">
        <v>5013</v>
      </c>
      <c r="C427" s="93"/>
      <c r="D427" s="94"/>
      <c r="E427" s="95">
        <v>50000</v>
      </c>
      <c r="F427" s="440" t="s">
        <v>5012</v>
      </c>
      <c r="G427" s="98"/>
    </row>
    <row r="428" spans="1:7" ht="42.75">
      <c r="A428" s="88">
        <v>426</v>
      </c>
      <c r="B428" s="439" t="s">
        <v>5013</v>
      </c>
      <c r="C428" s="93"/>
      <c r="D428" s="94"/>
      <c r="E428" s="95">
        <v>75000</v>
      </c>
      <c r="F428" s="440" t="s">
        <v>5012</v>
      </c>
      <c r="G428" s="98"/>
    </row>
    <row r="429" spans="1:7" ht="42.75">
      <c r="A429" s="99">
        <v>427</v>
      </c>
      <c r="B429" s="439" t="s">
        <v>5013</v>
      </c>
      <c r="C429" s="93"/>
      <c r="D429" s="94"/>
      <c r="E429" s="95">
        <v>30000</v>
      </c>
      <c r="F429" s="440" t="s">
        <v>5014</v>
      </c>
      <c r="G429" s="98"/>
    </row>
    <row r="430" spans="1:7" ht="42.75">
      <c r="A430" s="88">
        <v>428</v>
      </c>
      <c r="B430" s="439" t="s">
        <v>5013</v>
      </c>
      <c r="C430" s="93"/>
      <c r="D430" s="94"/>
      <c r="E430" s="95">
        <v>70000</v>
      </c>
      <c r="F430" s="440" t="s">
        <v>5015</v>
      </c>
      <c r="G430" s="98"/>
    </row>
    <row r="431" spans="1:7" ht="42.75">
      <c r="A431" s="99">
        <v>429</v>
      </c>
      <c r="B431" s="439" t="s">
        <v>5013</v>
      </c>
      <c r="C431" s="93"/>
      <c r="D431" s="94"/>
      <c r="E431" s="95">
        <v>100000</v>
      </c>
      <c r="F431" s="440" t="s">
        <v>5015</v>
      </c>
      <c r="G431" s="98"/>
    </row>
    <row r="432" spans="1:7" ht="42.75">
      <c r="A432" s="88">
        <v>430</v>
      </c>
      <c r="B432" s="439" t="s">
        <v>5013</v>
      </c>
      <c r="C432" s="93"/>
      <c r="D432" s="94"/>
      <c r="E432" s="95">
        <v>50000</v>
      </c>
      <c r="F432" s="440" t="s">
        <v>5015</v>
      </c>
      <c r="G432" s="98"/>
    </row>
    <row r="433" spans="1:7" ht="42.75">
      <c r="A433" s="99">
        <v>431</v>
      </c>
      <c r="B433" s="439" t="s">
        <v>2250</v>
      </c>
      <c r="C433" s="93"/>
      <c r="D433" s="94"/>
      <c r="E433" s="95">
        <v>33000</v>
      </c>
      <c r="F433" s="440" t="s">
        <v>5015</v>
      </c>
      <c r="G433" s="98"/>
    </row>
    <row r="434" spans="1:7" ht="42.75">
      <c r="A434" s="88">
        <v>432</v>
      </c>
      <c r="B434" s="439" t="s">
        <v>2250</v>
      </c>
      <c r="C434" s="93"/>
      <c r="D434" s="94"/>
      <c r="E434" s="95">
        <v>60000</v>
      </c>
      <c r="F434" s="440" t="s">
        <v>5015</v>
      </c>
      <c r="G434" s="98"/>
    </row>
    <row r="435" spans="1:7" ht="42.75">
      <c r="A435" s="99">
        <v>433</v>
      </c>
      <c r="B435" s="439" t="s">
        <v>2250</v>
      </c>
      <c r="C435" s="93"/>
      <c r="D435" s="94"/>
      <c r="E435" s="95">
        <v>20000</v>
      </c>
      <c r="F435" s="440" t="s">
        <v>5015</v>
      </c>
      <c r="G435" s="98"/>
    </row>
    <row r="436" spans="1:7" ht="42.75">
      <c r="A436" s="88">
        <v>434</v>
      </c>
      <c r="B436" s="439" t="s">
        <v>2251</v>
      </c>
      <c r="C436" s="93"/>
      <c r="D436" s="94"/>
      <c r="E436" s="95">
        <v>90000</v>
      </c>
      <c r="F436" s="440" t="s">
        <v>5016</v>
      </c>
      <c r="G436" s="98"/>
    </row>
    <row r="437" spans="1:7" ht="42.75">
      <c r="A437" s="99">
        <v>435</v>
      </c>
      <c r="B437" s="439" t="s">
        <v>2251</v>
      </c>
      <c r="C437" s="93"/>
      <c r="D437" s="94"/>
      <c r="E437" s="95">
        <v>25000</v>
      </c>
      <c r="F437" s="440" t="s">
        <v>5017</v>
      </c>
      <c r="G437" s="98"/>
    </row>
    <row r="438" spans="1:7" ht="42.75">
      <c r="A438" s="88">
        <v>436</v>
      </c>
      <c r="B438" s="439" t="s">
        <v>2252</v>
      </c>
      <c r="C438" s="93"/>
      <c r="D438" s="94"/>
      <c r="E438" s="95">
        <v>40000</v>
      </c>
      <c r="F438" s="440" t="s">
        <v>5017</v>
      </c>
      <c r="G438" s="98"/>
    </row>
    <row r="439" spans="1:7" ht="42.75">
      <c r="A439" s="99">
        <v>437</v>
      </c>
      <c r="B439" s="439" t="s">
        <v>2252</v>
      </c>
      <c r="C439" s="93"/>
      <c r="D439" s="94"/>
      <c r="E439" s="95">
        <v>60000</v>
      </c>
      <c r="F439" s="440" t="s">
        <v>5017</v>
      </c>
      <c r="G439" s="98"/>
    </row>
    <row r="440" spans="1:7" ht="42.75">
      <c r="A440" s="88">
        <v>438</v>
      </c>
      <c r="B440" s="439" t="s">
        <v>5018</v>
      </c>
      <c r="C440" s="93"/>
      <c r="D440" s="94"/>
      <c r="E440" s="95">
        <v>40000</v>
      </c>
      <c r="F440" s="440" t="s">
        <v>5016</v>
      </c>
      <c r="G440" s="98"/>
    </row>
    <row r="441" spans="1:7" ht="42.75">
      <c r="A441" s="99">
        <v>439</v>
      </c>
      <c r="B441" s="439" t="s">
        <v>5019</v>
      </c>
      <c r="C441" s="93"/>
      <c r="D441" s="94"/>
      <c r="E441" s="95">
        <v>80000</v>
      </c>
      <c r="F441" s="440" t="s">
        <v>5020</v>
      </c>
      <c r="G441" s="98"/>
    </row>
    <row r="442" spans="1:7" ht="42.75">
      <c r="A442" s="88">
        <v>440</v>
      </c>
      <c r="B442" s="439" t="s">
        <v>5021</v>
      </c>
      <c r="C442" s="93"/>
      <c r="D442" s="94"/>
      <c r="E442" s="95">
        <v>250000</v>
      </c>
      <c r="F442" s="440" t="s">
        <v>5022</v>
      </c>
      <c r="G442" s="98"/>
    </row>
    <row r="443" spans="1:7" ht="42.75">
      <c r="A443" s="99">
        <v>441</v>
      </c>
      <c r="B443" s="439" t="s">
        <v>5021</v>
      </c>
      <c r="C443" s="93"/>
      <c r="D443" s="94"/>
      <c r="E443" s="95">
        <v>55000</v>
      </c>
      <c r="F443" s="440" t="s">
        <v>5022</v>
      </c>
      <c r="G443" s="98"/>
    </row>
    <row r="444" spans="1:7" ht="42.75">
      <c r="A444" s="88">
        <v>442</v>
      </c>
      <c r="B444" s="439" t="s">
        <v>5021</v>
      </c>
      <c r="C444" s="93"/>
      <c r="D444" s="94"/>
      <c r="E444" s="95">
        <v>60000</v>
      </c>
      <c r="F444" s="440" t="s">
        <v>5022</v>
      </c>
      <c r="G444" s="98"/>
    </row>
    <row r="445" spans="1:7" ht="42.75">
      <c r="A445" s="99">
        <v>443</v>
      </c>
      <c r="B445" s="439" t="s">
        <v>2253</v>
      </c>
      <c r="C445" s="93"/>
      <c r="D445" s="94"/>
      <c r="E445" s="95">
        <v>50000</v>
      </c>
      <c r="F445" s="440" t="s">
        <v>5022</v>
      </c>
      <c r="G445" s="98"/>
    </row>
    <row r="446" spans="1:7" ht="42.75">
      <c r="A446" s="88">
        <v>444</v>
      </c>
      <c r="B446" s="439" t="s">
        <v>2253</v>
      </c>
      <c r="C446" s="93"/>
      <c r="D446" s="94"/>
      <c r="E446" s="95">
        <v>35000</v>
      </c>
      <c r="F446" s="440" t="s">
        <v>5022</v>
      </c>
      <c r="G446" s="98"/>
    </row>
    <row r="447" spans="1:7" ht="42.75">
      <c r="A447" s="99">
        <v>445</v>
      </c>
      <c r="B447" s="439" t="s">
        <v>2253</v>
      </c>
      <c r="C447" s="93"/>
      <c r="D447" s="94"/>
      <c r="E447" s="95">
        <v>20000</v>
      </c>
      <c r="F447" s="440" t="s">
        <v>5022</v>
      </c>
      <c r="G447" s="98"/>
    </row>
    <row r="448" spans="1:7" ht="42.75">
      <c r="A448" s="88">
        <v>446</v>
      </c>
      <c r="B448" s="439" t="s">
        <v>5023</v>
      </c>
      <c r="C448" s="93"/>
      <c r="D448" s="94"/>
      <c r="E448" s="95">
        <v>60000</v>
      </c>
      <c r="F448" s="440" t="s">
        <v>5020</v>
      </c>
      <c r="G448" s="98"/>
    </row>
    <row r="449" spans="1:7" ht="42.75">
      <c r="A449" s="99">
        <v>447</v>
      </c>
      <c r="B449" s="439" t="s">
        <v>5024</v>
      </c>
      <c r="C449" s="93"/>
      <c r="D449" s="94"/>
      <c r="E449" s="95">
        <v>40000</v>
      </c>
      <c r="F449" s="440" t="s">
        <v>5025</v>
      </c>
      <c r="G449" s="98"/>
    </row>
    <row r="450" spans="1:7" ht="42.75">
      <c r="A450" s="88">
        <v>448</v>
      </c>
      <c r="B450" s="439" t="s">
        <v>2254</v>
      </c>
      <c r="C450" s="93"/>
      <c r="D450" s="94"/>
      <c r="E450" s="95">
        <v>30000</v>
      </c>
      <c r="F450" s="440" t="s">
        <v>5026</v>
      </c>
      <c r="G450" s="98"/>
    </row>
    <row r="451" spans="1:7" ht="42.75">
      <c r="A451" s="99">
        <v>449</v>
      </c>
      <c r="B451" s="439" t="s">
        <v>5027</v>
      </c>
      <c r="C451" s="93"/>
      <c r="D451" s="94"/>
      <c r="E451" s="95">
        <v>30000</v>
      </c>
      <c r="F451" s="440" t="s">
        <v>5026</v>
      </c>
      <c r="G451" s="98"/>
    </row>
    <row r="452" spans="1:7" ht="42.75">
      <c r="A452" s="88">
        <v>450</v>
      </c>
      <c r="B452" s="439" t="s">
        <v>5027</v>
      </c>
      <c r="C452" s="93"/>
      <c r="D452" s="94"/>
      <c r="E452" s="95">
        <v>10000</v>
      </c>
      <c r="F452" s="440" t="s">
        <v>5026</v>
      </c>
      <c r="G452" s="98"/>
    </row>
    <row r="453" spans="1:7" ht="42.75">
      <c r="A453" s="99">
        <v>451</v>
      </c>
      <c r="B453" s="439" t="s">
        <v>5027</v>
      </c>
      <c r="C453" s="93"/>
      <c r="D453" s="94"/>
      <c r="E453" s="95">
        <v>150000</v>
      </c>
      <c r="F453" s="440" t="s">
        <v>5026</v>
      </c>
      <c r="G453" s="98"/>
    </row>
    <row r="454" spans="1:7" ht="42.75">
      <c r="A454" s="88">
        <v>452</v>
      </c>
      <c r="B454" s="439" t="s">
        <v>5028</v>
      </c>
      <c r="C454" s="93"/>
      <c r="D454" s="94"/>
      <c r="E454" s="95">
        <v>6000</v>
      </c>
      <c r="F454" s="440" t="s">
        <v>5026</v>
      </c>
      <c r="G454" s="98"/>
    </row>
    <row r="455" spans="1:7" ht="42.75">
      <c r="A455" s="99">
        <v>453</v>
      </c>
      <c r="B455" s="439" t="s">
        <v>5029</v>
      </c>
      <c r="C455" s="93"/>
      <c r="D455" s="94"/>
      <c r="E455" s="95">
        <v>26000</v>
      </c>
      <c r="F455" s="440" t="s">
        <v>5026</v>
      </c>
      <c r="G455" s="98"/>
    </row>
    <row r="456" spans="1:7" ht="42.75">
      <c r="A456" s="88">
        <v>454</v>
      </c>
      <c r="B456" s="439" t="s">
        <v>5029</v>
      </c>
      <c r="C456" s="93"/>
      <c r="D456" s="94"/>
      <c r="E456" s="95">
        <v>30000</v>
      </c>
      <c r="F456" s="446" t="s">
        <v>5026</v>
      </c>
      <c r="G456" s="98"/>
    </row>
    <row r="457" spans="1:7" ht="42.75">
      <c r="A457" s="99">
        <v>455</v>
      </c>
      <c r="B457" s="439" t="s">
        <v>5029</v>
      </c>
      <c r="C457" s="93"/>
      <c r="D457" s="94"/>
      <c r="E457" s="95">
        <v>25000</v>
      </c>
      <c r="F457" s="440" t="s">
        <v>5026</v>
      </c>
      <c r="G457" s="98"/>
    </row>
    <row r="458" spans="1:7" ht="42.75">
      <c r="A458" s="88">
        <v>456</v>
      </c>
      <c r="B458" s="439" t="s">
        <v>5029</v>
      </c>
      <c r="C458" s="93"/>
      <c r="D458" s="94"/>
      <c r="E458" s="95">
        <v>75000</v>
      </c>
      <c r="F458" s="440" t="s">
        <v>5030</v>
      </c>
      <c r="G458" s="98"/>
    </row>
    <row r="459" spans="1:7" ht="42.75">
      <c r="A459" s="99">
        <v>457</v>
      </c>
      <c r="B459" s="439" t="s">
        <v>5029</v>
      </c>
      <c r="C459" s="93"/>
      <c r="D459" s="94"/>
      <c r="E459" s="95">
        <v>30000</v>
      </c>
      <c r="F459" s="440" t="s">
        <v>5031</v>
      </c>
      <c r="G459" s="98"/>
    </row>
    <row r="460" spans="1:7" ht="42.75">
      <c r="A460" s="88">
        <v>458</v>
      </c>
      <c r="B460" s="439" t="s">
        <v>5029</v>
      </c>
      <c r="C460" s="93"/>
      <c r="D460" s="94"/>
      <c r="E460" s="95">
        <v>15000</v>
      </c>
      <c r="F460" s="440" t="s">
        <v>5031</v>
      </c>
      <c r="G460" s="98"/>
    </row>
    <row r="461" spans="1:7" ht="42.75">
      <c r="A461" s="99">
        <v>459</v>
      </c>
      <c r="B461" s="439" t="s">
        <v>3539</v>
      </c>
      <c r="C461" s="93"/>
      <c r="D461" s="94"/>
      <c r="E461" s="95">
        <v>60000</v>
      </c>
      <c r="F461" s="440" t="s">
        <v>5031</v>
      </c>
      <c r="G461" s="98"/>
    </row>
    <row r="462" spans="1:7" ht="42.75">
      <c r="A462" s="88">
        <v>460</v>
      </c>
      <c r="B462" s="439" t="s">
        <v>5032</v>
      </c>
      <c r="C462" s="93"/>
      <c r="D462" s="94"/>
      <c r="E462" s="95">
        <v>50000</v>
      </c>
      <c r="F462" s="440" t="s">
        <v>5031</v>
      </c>
      <c r="G462" s="98"/>
    </row>
    <row r="463" spans="1:7" ht="42.75">
      <c r="A463" s="99">
        <v>461</v>
      </c>
      <c r="B463" s="439" t="s">
        <v>5033</v>
      </c>
      <c r="C463" s="93"/>
      <c r="D463" s="94"/>
      <c r="E463" s="95">
        <v>10000</v>
      </c>
      <c r="F463" s="440" t="s">
        <v>5031</v>
      </c>
      <c r="G463" s="98"/>
    </row>
    <row r="464" spans="1:7" ht="42.75">
      <c r="A464" s="88">
        <v>462</v>
      </c>
      <c r="B464" s="439" t="s">
        <v>5034</v>
      </c>
      <c r="C464" s="93"/>
      <c r="D464" s="94"/>
      <c r="E464" s="95">
        <v>10000</v>
      </c>
      <c r="F464" s="440" t="s">
        <v>5031</v>
      </c>
      <c r="G464" s="98"/>
    </row>
    <row r="465" spans="1:7" ht="42.75">
      <c r="A465" s="99">
        <v>463</v>
      </c>
      <c r="B465" s="439" t="s">
        <v>5035</v>
      </c>
      <c r="C465" s="93"/>
      <c r="D465" s="94"/>
      <c r="E465" s="95">
        <v>200000</v>
      </c>
      <c r="F465" s="440" t="s">
        <v>5036</v>
      </c>
      <c r="G465" s="98"/>
    </row>
    <row r="466" spans="1:7" ht="42.75">
      <c r="A466" s="88">
        <v>464</v>
      </c>
      <c r="B466" s="439" t="s">
        <v>5035</v>
      </c>
      <c r="C466" s="93"/>
      <c r="D466" s="94"/>
      <c r="E466" s="95">
        <v>15000</v>
      </c>
      <c r="F466" s="440" t="s">
        <v>5036</v>
      </c>
      <c r="G466" s="98"/>
    </row>
    <row r="467" spans="1:7" ht="42.75">
      <c r="A467" s="99">
        <v>465</v>
      </c>
      <c r="B467" s="439" t="s">
        <v>2256</v>
      </c>
      <c r="C467" s="93"/>
      <c r="D467" s="94"/>
      <c r="E467" s="95">
        <v>50000</v>
      </c>
      <c r="F467" s="440" t="s">
        <v>5037</v>
      </c>
      <c r="G467" s="98"/>
    </row>
    <row r="468" spans="1:7" ht="42.75">
      <c r="A468" s="88">
        <v>466</v>
      </c>
      <c r="B468" s="439" t="s">
        <v>2256</v>
      </c>
      <c r="C468" s="93"/>
      <c r="D468" s="94"/>
      <c r="E468" s="95">
        <v>60000</v>
      </c>
      <c r="F468" s="440" t="s">
        <v>5037</v>
      </c>
      <c r="G468" s="98"/>
    </row>
    <row r="469" spans="1:7" ht="42.75">
      <c r="A469" s="99">
        <v>467</v>
      </c>
      <c r="B469" s="439" t="s">
        <v>2256</v>
      </c>
      <c r="C469" s="93"/>
      <c r="D469" s="94"/>
      <c r="E469" s="95">
        <v>45000</v>
      </c>
      <c r="F469" s="440" t="s">
        <v>5037</v>
      </c>
      <c r="G469" s="98"/>
    </row>
    <row r="470" spans="1:7" ht="42.75">
      <c r="A470" s="88">
        <v>468</v>
      </c>
      <c r="B470" s="439" t="s">
        <v>2256</v>
      </c>
      <c r="C470" s="93"/>
      <c r="D470" s="94"/>
      <c r="E470" s="95">
        <v>20000</v>
      </c>
      <c r="F470" s="440" t="s">
        <v>5037</v>
      </c>
      <c r="G470" s="98"/>
    </row>
    <row r="471" spans="1:7" ht="42.75">
      <c r="A471" s="99">
        <v>469</v>
      </c>
      <c r="B471" s="439" t="s">
        <v>2256</v>
      </c>
      <c r="C471" s="93"/>
      <c r="D471" s="94"/>
      <c r="E471" s="95">
        <v>130000</v>
      </c>
      <c r="F471" s="440" t="s">
        <v>5037</v>
      </c>
      <c r="G471" s="98"/>
    </row>
    <row r="472" spans="1:7" ht="42.75">
      <c r="A472" s="88">
        <v>470</v>
      </c>
      <c r="B472" s="439" t="s">
        <v>3537</v>
      </c>
      <c r="C472" s="93"/>
      <c r="D472" s="94"/>
      <c r="E472" s="95">
        <v>68000</v>
      </c>
      <c r="F472" s="440" t="s">
        <v>5038</v>
      </c>
      <c r="G472" s="98"/>
    </row>
    <row r="473" spans="1:7" ht="42.75">
      <c r="A473" s="99">
        <v>471</v>
      </c>
      <c r="B473" s="439" t="s">
        <v>5039</v>
      </c>
      <c r="C473" s="93"/>
      <c r="D473" s="94"/>
      <c r="E473" s="95">
        <v>70000</v>
      </c>
      <c r="F473" s="440" t="s">
        <v>5040</v>
      </c>
      <c r="G473" s="98"/>
    </row>
    <row r="474" spans="1:7" ht="42.75">
      <c r="A474" s="88">
        <v>472</v>
      </c>
      <c r="B474" s="439" t="s">
        <v>5039</v>
      </c>
      <c r="C474" s="93"/>
      <c r="D474" s="94"/>
      <c r="E474" s="95">
        <v>30000</v>
      </c>
      <c r="F474" s="440" t="s">
        <v>5041</v>
      </c>
      <c r="G474" s="98"/>
    </row>
    <row r="475" spans="1:7" ht="42.75">
      <c r="A475" s="99">
        <v>473</v>
      </c>
      <c r="B475" s="439" t="s">
        <v>5042</v>
      </c>
      <c r="C475" s="93"/>
      <c r="D475" s="94"/>
      <c r="E475" s="95">
        <v>10000</v>
      </c>
      <c r="F475" s="440" t="s">
        <v>5041</v>
      </c>
      <c r="G475" s="98"/>
    </row>
    <row r="476" spans="1:7" ht="42.75">
      <c r="A476" s="88">
        <v>474</v>
      </c>
      <c r="B476" s="439" t="s">
        <v>5043</v>
      </c>
      <c r="C476" s="93"/>
      <c r="D476" s="94"/>
      <c r="E476" s="95">
        <v>50000</v>
      </c>
      <c r="F476" s="440" t="s">
        <v>5041</v>
      </c>
      <c r="G476" s="98"/>
    </row>
    <row r="477" spans="1:7" ht="42.75">
      <c r="A477" s="99">
        <v>475</v>
      </c>
      <c r="B477" s="439" t="s">
        <v>2258</v>
      </c>
      <c r="C477" s="93"/>
      <c r="D477" s="94"/>
      <c r="E477" s="95">
        <v>50000</v>
      </c>
      <c r="F477" s="440" t="s">
        <v>5044</v>
      </c>
      <c r="G477" s="98"/>
    </row>
    <row r="478" spans="1:7" ht="42.75">
      <c r="A478" s="88">
        <v>476</v>
      </c>
      <c r="B478" s="439" t="s">
        <v>3368</v>
      </c>
      <c r="C478" s="93"/>
      <c r="D478" s="94"/>
      <c r="E478" s="95">
        <v>50000</v>
      </c>
      <c r="F478" s="440" t="s">
        <v>5045</v>
      </c>
      <c r="G478" s="98"/>
    </row>
    <row r="479" spans="1:7" ht="42.75">
      <c r="A479" s="99">
        <v>477</v>
      </c>
      <c r="B479" s="439" t="s">
        <v>5046</v>
      </c>
      <c r="C479" s="93"/>
      <c r="D479" s="94"/>
      <c r="E479" s="95">
        <v>100000</v>
      </c>
      <c r="F479" s="440" t="s">
        <v>5045</v>
      </c>
      <c r="G479" s="98"/>
    </row>
    <row r="480" spans="1:7" ht="42.75">
      <c r="A480" s="88">
        <v>478</v>
      </c>
      <c r="B480" s="439" t="s">
        <v>5047</v>
      </c>
      <c r="C480" s="93"/>
      <c r="D480" s="94"/>
      <c r="E480" s="95">
        <v>70000</v>
      </c>
      <c r="F480" s="440" t="s">
        <v>5045</v>
      </c>
      <c r="G480" s="98"/>
    </row>
    <row r="481" spans="1:7" ht="42.75">
      <c r="A481" s="99">
        <v>479</v>
      </c>
      <c r="B481" s="439" t="s">
        <v>5047</v>
      </c>
      <c r="C481" s="93"/>
      <c r="D481" s="94"/>
      <c r="E481" s="95">
        <v>30000</v>
      </c>
      <c r="F481" s="440" t="s">
        <v>5045</v>
      </c>
      <c r="G481" s="98"/>
    </row>
    <row r="482" spans="1:7" ht="42.75">
      <c r="A482" s="88">
        <v>480</v>
      </c>
      <c r="B482" s="439" t="s">
        <v>5047</v>
      </c>
      <c r="C482" s="93"/>
      <c r="D482" s="94"/>
      <c r="E482" s="95">
        <v>90000</v>
      </c>
      <c r="F482" s="440" t="s">
        <v>5045</v>
      </c>
      <c r="G482" s="98"/>
    </row>
    <row r="483" spans="1:7" ht="42.75">
      <c r="A483" s="99">
        <v>481</v>
      </c>
      <c r="B483" s="439" t="s">
        <v>5048</v>
      </c>
      <c r="C483" s="93"/>
      <c r="D483" s="94"/>
      <c r="E483" s="95">
        <v>50000</v>
      </c>
      <c r="F483" s="440" t="s">
        <v>5045</v>
      </c>
      <c r="G483" s="98"/>
    </row>
    <row r="484" spans="1:7" ht="42.75">
      <c r="A484" s="88">
        <v>482</v>
      </c>
      <c r="B484" s="439" t="s">
        <v>5049</v>
      </c>
      <c r="C484" s="93"/>
      <c r="D484" s="94"/>
      <c r="E484" s="95">
        <v>60000</v>
      </c>
      <c r="F484" s="440" t="s">
        <v>5050</v>
      </c>
      <c r="G484" s="98"/>
    </row>
    <row r="485" spans="1:7" ht="42.75">
      <c r="A485" s="99">
        <v>483</v>
      </c>
      <c r="B485" s="439" t="s">
        <v>2259</v>
      </c>
      <c r="C485" s="93"/>
      <c r="D485" s="94"/>
      <c r="E485" s="95">
        <v>90000</v>
      </c>
      <c r="F485" s="440" t="s">
        <v>5051</v>
      </c>
      <c r="G485" s="98"/>
    </row>
    <row r="486" spans="1:7" ht="42.75">
      <c r="A486" s="88">
        <v>484</v>
      </c>
      <c r="B486" s="439" t="s">
        <v>5052</v>
      </c>
      <c r="C486" s="93"/>
      <c r="D486" s="94"/>
      <c r="E486" s="95">
        <v>25000</v>
      </c>
      <c r="F486" s="440" t="s">
        <v>5051</v>
      </c>
      <c r="G486" s="98"/>
    </row>
    <row r="487" spans="1:7" ht="42.75">
      <c r="A487" s="99">
        <v>485</v>
      </c>
      <c r="B487" s="439" t="s">
        <v>5053</v>
      </c>
      <c r="C487" s="93"/>
      <c r="D487" s="94"/>
      <c r="E487" s="95">
        <v>60000</v>
      </c>
      <c r="F487" s="440" t="s">
        <v>5051</v>
      </c>
      <c r="G487" s="98"/>
    </row>
    <row r="488" spans="1:7" ht="42.75">
      <c r="A488" s="88">
        <v>486</v>
      </c>
      <c r="B488" s="439" t="s">
        <v>5054</v>
      </c>
      <c r="C488" s="93"/>
      <c r="D488" s="94"/>
      <c r="E488" s="95">
        <v>40000</v>
      </c>
      <c r="F488" s="440" t="s">
        <v>5055</v>
      </c>
      <c r="G488" s="98"/>
    </row>
    <row r="489" spans="1:7" ht="42.75">
      <c r="A489" s="99">
        <v>487</v>
      </c>
      <c r="B489" s="439" t="s">
        <v>5054</v>
      </c>
      <c r="C489" s="93"/>
      <c r="D489" s="94"/>
      <c r="E489" s="95">
        <v>6000</v>
      </c>
      <c r="F489" s="440" t="s">
        <v>5056</v>
      </c>
      <c r="G489" s="98"/>
    </row>
    <row r="490" spans="1:7" ht="42.75">
      <c r="A490" s="88">
        <v>488</v>
      </c>
      <c r="B490" s="439" t="s">
        <v>5052</v>
      </c>
      <c r="C490" s="93"/>
      <c r="D490" s="94"/>
      <c r="E490" s="95">
        <v>40000</v>
      </c>
      <c r="F490" s="440" t="s">
        <v>5056</v>
      </c>
      <c r="G490" s="98"/>
    </row>
    <row r="491" spans="1:7" ht="42.75">
      <c r="A491" s="99">
        <v>489</v>
      </c>
      <c r="B491" s="439" t="s">
        <v>3342</v>
      </c>
      <c r="C491" s="93"/>
      <c r="D491" s="94"/>
      <c r="E491" s="95">
        <v>60000</v>
      </c>
      <c r="F491" s="440" t="s">
        <v>5057</v>
      </c>
      <c r="G491" s="98"/>
    </row>
    <row r="492" spans="1:7" ht="42.75">
      <c r="A492" s="88">
        <v>490</v>
      </c>
      <c r="B492" s="439" t="s">
        <v>3456</v>
      </c>
      <c r="C492" s="93"/>
      <c r="D492" s="94"/>
      <c r="E492" s="95">
        <v>60000</v>
      </c>
      <c r="F492" s="440" t="s">
        <v>5058</v>
      </c>
      <c r="G492" s="98"/>
    </row>
    <row r="493" spans="1:7" ht="42.75">
      <c r="A493" s="99">
        <v>491</v>
      </c>
      <c r="B493" s="439" t="s">
        <v>3456</v>
      </c>
      <c r="C493" s="93"/>
      <c r="D493" s="94"/>
      <c r="E493" s="95">
        <v>30000</v>
      </c>
      <c r="F493" s="440" t="s">
        <v>5058</v>
      </c>
      <c r="G493" s="98"/>
    </row>
    <row r="494" spans="1:7" ht="42.75">
      <c r="A494" s="88">
        <v>492</v>
      </c>
      <c r="B494" s="439" t="s">
        <v>3456</v>
      </c>
      <c r="C494" s="93"/>
      <c r="D494" s="94"/>
      <c r="E494" s="95">
        <v>20000</v>
      </c>
      <c r="F494" s="440" t="s">
        <v>5058</v>
      </c>
      <c r="G494" s="98"/>
    </row>
    <row r="495" spans="1:7" ht="42.75">
      <c r="A495" s="99">
        <v>493</v>
      </c>
      <c r="B495" s="439" t="s">
        <v>3309</v>
      </c>
      <c r="C495" s="93"/>
      <c r="D495" s="94"/>
      <c r="E495" s="95">
        <v>60000</v>
      </c>
      <c r="F495" s="440" t="s">
        <v>5059</v>
      </c>
      <c r="G495" s="98"/>
    </row>
    <row r="496" spans="1:7" ht="42.75">
      <c r="A496" s="88">
        <v>494</v>
      </c>
      <c r="B496" s="439" t="s">
        <v>5060</v>
      </c>
      <c r="C496" s="93"/>
      <c r="D496" s="94"/>
      <c r="E496" s="95">
        <v>10000</v>
      </c>
      <c r="F496" s="440" t="s">
        <v>5061</v>
      </c>
      <c r="G496" s="98"/>
    </row>
    <row r="497" spans="1:7" ht="42.75">
      <c r="A497" s="99">
        <v>495</v>
      </c>
      <c r="B497" s="439" t="s">
        <v>5060</v>
      </c>
      <c r="C497" s="93"/>
      <c r="D497" s="94"/>
      <c r="E497" s="95">
        <v>40000</v>
      </c>
      <c r="F497" s="440" t="s">
        <v>5062</v>
      </c>
      <c r="G497" s="98"/>
    </row>
    <row r="498" spans="1:7" ht="42.75">
      <c r="A498" s="88">
        <v>496</v>
      </c>
      <c r="B498" s="439" t="s">
        <v>5060</v>
      </c>
      <c r="C498" s="93"/>
      <c r="D498" s="94"/>
      <c r="E498" s="95">
        <v>30000</v>
      </c>
      <c r="F498" s="440" t="s">
        <v>5062</v>
      </c>
      <c r="G498" s="98"/>
    </row>
    <row r="499" spans="1:7" ht="42.75">
      <c r="A499" s="99">
        <v>497</v>
      </c>
      <c r="B499" s="439" t="s">
        <v>5063</v>
      </c>
      <c r="C499" s="93"/>
      <c r="D499" s="94"/>
      <c r="E499" s="95">
        <v>35000</v>
      </c>
      <c r="F499" s="440" t="s">
        <v>5062</v>
      </c>
      <c r="G499" s="98"/>
    </row>
    <row r="500" spans="1:7" ht="42.75">
      <c r="A500" s="88">
        <v>498</v>
      </c>
      <c r="B500" s="439" t="s">
        <v>5063</v>
      </c>
      <c r="C500" s="93"/>
      <c r="D500" s="94"/>
      <c r="E500" s="95">
        <v>12000</v>
      </c>
      <c r="F500" s="440" t="s">
        <v>5062</v>
      </c>
      <c r="G500" s="98"/>
    </row>
    <row r="501" spans="1:7" ht="42.75">
      <c r="A501" s="99">
        <v>499</v>
      </c>
      <c r="B501" s="439" t="s">
        <v>3308</v>
      </c>
      <c r="C501" s="93"/>
      <c r="D501" s="94"/>
      <c r="E501" s="95">
        <v>30000</v>
      </c>
      <c r="F501" s="440" t="s">
        <v>5062</v>
      </c>
      <c r="G501" s="98"/>
    </row>
    <row r="502" spans="1:7" ht="42.75">
      <c r="A502" s="88">
        <v>500</v>
      </c>
      <c r="B502" s="439" t="s">
        <v>3308</v>
      </c>
      <c r="C502" s="93"/>
      <c r="D502" s="94"/>
      <c r="E502" s="95">
        <v>30000</v>
      </c>
      <c r="F502" s="446" t="s">
        <v>5062</v>
      </c>
      <c r="G502" s="98"/>
    </row>
    <row r="503" spans="1:7" ht="42.75">
      <c r="A503" s="99">
        <v>501</v>
      </c>
      <c r="B503" s="439" t="s">
        <v>3307</v>
      </c>
      <c r="C503" s="93"/>
      <c r="D503" s="94"/>
      <c r="E503" s="95">
        <v>140000</v>
      </c>
      <c r="F503" s="440" t="s">
        <v>5064</v>
      </c>
      <c r="G503" s="98"/>
    </row>
    <row r="504" spans="1:7" ht="42.75">
      <c r="A504" s="88">
        <v>502</v>
      </c>
      <c r="B504" s="439" t="s">
        <v>3307</v>
      </c>
      <c r="C504" s="93"/>
      <c r="D504" s="94"/>
      <c r="E504" s="95">
        <v>26000</v>
      </c>
      <c r="F504" s="440" t="s">
        <v>5065</v>
      </c>
      <c r="G504" s="98"/>
    </row>
    <row r="505" spans="1:7" ht="42.75">
      <c r="A505" s="99">
        <v>503</v>
      </c>
      <c r="B505" s="439" t="s">
        <v>3307</v>
      </c>
      <c r="C505" s="93"/>
      <c r="D505" s="94"/>
      <c r="E505" s="95">
        <v>24000</v>
      </c>
      <c r="F505" s="440" t="s">
        <v>5065</v>
      </c>
      <c r="G505" s="98"/>
    </row>
    <row r="506" spans="1:7" ht="42.75">
      <c r="A506" s="88">
        <v>504</v>
      </c>
      <c r="B506" s="439" t="s">
        <v>3307</v>
      </c>
      <c r="C506" s="93"/>
      <c r="D506" s="94"/>
      <c r="E506" s="95">
        <v>25000</v>
      </c>
      <c r="F506" s="440" t="s">
        <v>5065</v>
      </c>
      <c r="G506" s="98"/>
    </row>
    <row r="507" spans="1:7" ht="42.75">
      <c r="A507" s="99">
        <v>505</v>
      </c>
      <c r="B507" s="439" t="s">
        <v>3306</v>
      </c>
      <c r="C507" s="93"/>
      <c r="D507" s="94"/>
      <c r="E507" s="95">
        <v>75000</v>
      </c>
      <c r="F507" s="440" t="s">
        <v>5065</v>
      </c>
      <c r="G507" s="98"/>
    </row>
    <row r="508" spans="1:7" ht="42.75">
      <c r="A508" s="88">
        <v>506</v>
      </c>
      <c r="B508" s="439" t="s">
        <v>3306</v>
      </c>
      <c r="C508" s="93"/>
      <c r="D508" s="94"/>
      <c r="E508" s="95">
        <v>30000</v>
      </c>
      <c r="F508" s="440" t="s">
        <v>5065</v>
      </c>
      <c r="G508" s="98"/>
    </row>
    <row r="509" spans="1:7" ht="42.75">
      <c r="A509" s="99">
        <v>507</v>
      </c>
      <c r="B509" s="439" t="s">
        <v>2993</v>
      </c>
      <c r="C509" s="93"/>
      <c r="D509" s="94"/>
      <c r="E509" s="95">
        <v>60000</v>
      </c>
      <c r="F509" s="440" t="s">
        <v>5066</v>
      </c>
      <c r="G509" s="98"/>
    </row>
    <row r="510" spans="1:7" ht="42.75">
      <c r="A510" s="88">
        <v>508</v>
      </c>
      <c r="B510" s="439" t="s">
        <v>5067</v>
      </c>
      <c r="C510" s="93"/>
      <c r="D510" s="94"/>
      <c r="E510" s="95">
        <v>10000</v>
      </c>
      <c r="F510" s="440" t="s">
        <v>5068</v>
      </c>
      <c r="G510" s="98"/>
    </row>
    <row r="511" spans="1:7" ht="42.75">
      <c r="A511" s="99">
        <v>509</v>
      </c>
      <c r="B511" s="439" t="s">
        <v>5067</v>
      </c>
      <c r="C511" s="93"/>
      <c r="D511" s="94"/>
      <c r="E511" s="95">
        <v>10000</v>
      </c>
      <c r="F511" s="440" t="s">
        <v>5068</v>
      </c>
      <c r="G511" s="98"/>
    </row>
    <row r="512" spans="1:7" ht="42.75">
      <c r="A512" s="88">
        <v>510</v>
      </c>
      <c r="B512" s="439" t="s">
        <v>3317</v>
      </c>
      <c r="C512" s="93"/>
      <c r="D512" s="94"/>
      <c r="E512" s="95">
        <v>70000</v>
      </c>
      <c r="F512" s="440" t="s">
        <v>5069</v>
      </c>
      <c r="G512" s="98"/>
    </row>
    <row r="513" spans="1:7" ht="42.75">
      <c r="A513" s="99">
        <v>511</v>
      </c>
      <c r="B513" s="439" t="s">
        <v>3317</v>
      </c>
      <c r="C513" s="93"/>
      <c r="D513" s="94"/>
      <c r="E513" s="95">
        <v>200000</v>
      </c>
      <c r="F513" s="440" t="s">
        <v>5070</v>
      </c>
      <c r="G513" s="98"/>
    </row>
    <row r="514" spans="1:7" ht="42.75">
      <c r="A514" s="88">
        <v>512</v>
      </c>
      <c r="B514" s="439" t="s">
        <v>5071</v>
      </c>
      <c r="C514" s="93"/>
      <c r="D514" s="94"/>
      <c r="E514" s="95">
        <v>50000</v>
      </c>
      <c r="F514" s="440" t="s">
        <v>5070</v>
      </c>
      <c r="G514" s="98"/>
    </row>
    <row r="515" spans="1:7" ht="42.75">
      <c r="A515" s="99">
        <v>513</v>
      </c>
      <c r="B515" s="439" t="s">
        <v>3455</v>
      </c>
      <c r="C515" s="93"/>
      <c r="D515" s="94"/>
      <c r="E515" s="95">
        <v>60000</v>
      </c>
      <c r="F515" s="440" t="s">
        <v>5070</v>
      </c>
      <c r="G515" s="98"/>
    </row>
    <row r="516" spans="1:7" ht="42.75">
      <c r="A516" s="88">
        <v>514</v>
      </c>
      <c r="B516" s="439" t="s">
        <v>3455</v>
      </c>
      <c r="C516" s="93"/>
      <c r="D516" s="94"/>
      <c r="E516" s="95">
        <v>20000</v>
      </c>
      <c r="F516" s="440" t="s">
        <v>5070</v>
      </c>
      <c r="G516" s="98"/>
    </row>
    <row r="517" spans="1:7" ht="42.75">
      <c r="A517" s="99">
        <v>515</v>
      </c>
      <c r="B517" s="439" t="s">
        <v>5072</v>
      </c>
      <c r="C517" s="93"/>
      <c r="D517" s="94"/>
      <c r="E517" s="95">
        <v>45000</v>
      </c>
      <c r="F517" s="440" t="s">
        <v>5073</v>
      </c>
      <c r="G517" s="98"/>
    </row>
    <row r="518" spans="1:7" ht="42.75">
      <c r="A518" s="88">
        <v>516</v>
      </c>
      <c r="B518" s="439" t="s">
        <v>3369</v>
      </c>
      <c r="C518" s="93"/>
      <c r="D518" s="94"/>
      <c r="E518" s="95">
        <v>20000</v>
      </c>
      <c r="F518" s="440" t="s">
        <v>5074</v>
      </c>
      <c r="G518" s="98"/>
    </row>
    <row r="519" spans="1:7" ht="42.75">
      <c r="A519" s="99">
        <v>517</v>
      </c>
      <c r="B519" s="439" t="s">
        <v>5075</v>
      </c>
      <c r="C519" s="93"/>
      <c r="D519" s="94"/>
      <c r="E519" s="95">
        <v>20000</v>
      </c>
      <c r="F519" s="440" t="s">
        <v>5074</v>
      </c>
      <c r="G519" s="98"/>
    </row>
    <row r="520" spans="1:7" ht="42.75">
      <c r="A520" s="88">
        <v>518</v>
      </c>
      <c r="B520" s="439" t="s">
        <v>5075</v>
      </c>
      <c r="C520" s="93"/>
      <c r="D520" s="94"/>
      <c r="E520" s="95">
        <v>65000</v>
      </c>
      <c r="F520" s="440" t="s">
        <v>5076</v>
      </c>
      <c r="G520" s="98"/>
    </row>
    <row r="521" spans="1:7" ht="42.75">
      <c r="A521" s="99">
        <v>519</v>
      </c>
      <c r="B521" s="439" t="s">
        <v>5075</v>
      </c>
      <c r="C521" s="93"/>
      <c r="D521" s="94"/>
      <c r="E521" s="95">
        <v>60000</v>
      </c>
      <c r="F521" s="440" t="s">
        <v>5077</v>
      </c>
      <c r="G521" s="98"/>
    </row>
    <row r="522" spans="1:7" ht="42.75">
      <c r="A522" s="88">
        <v>520</v>
      </c>
      <c r="B522" s="439" t="s">
        <v>5075</v>
      </c>
      <c r="C522" s="93"/>
      <c r="D522" s="94"/>
      <c r="E522" s="95">
        <v>68000</v>
      </c>
      <c r="F522" s="440" t="s">
        <v>5077</v>
      </c>
      <c r="G522" s="98"/>
    </row>
    <row r="523" spans="1:7" ht="42.75">
      <c r="A523" s="99">
        <v>521</v>
      </c>
      <c r="B523" s="439" t="s">
        <v>5075</v>
      </c>
      <c r="C523" s="93"/>
      <c r="D523" s="94"/>
      <c r="E523" s="95">
        <v>87000</v>
      </c>
      <c r="F523" s="440" t="s">
        <v>5077</v>
      </c>
      <c r="G523" s="98"/>
    </row>
    <row r="524" spans="1:7" ht="42.75">
      <c r="A524" s="88">
        <v>522</v>
      </c>
      <c r="B524" s="439" t="s">
        <v>5075</v>
      </c>
      <c r="C524" s="93"/>
      <c r="D524" s="94"/>
      <c r="E524" s="95">
        <v>90000</v>
      </c>
      <c r="F524" s="440" t="s">
        <v>5077</v>
      </c>
      <c r="G524" s="98"/>
    </row>
    <row r="525" spans="1:7" ht="42.75">
      <c r="A525" s="99">
        <v>523</v>
      </c>
      <c r="B525" s="439" t="s">
        <v>2265</v>
      </c>
      <c r="C525" s="93"/>
      <c r="D525" s="94"/>
      <c r="E525" s="95">
        <v>83000</v>
      </c>
      <c r="F525" s="446" t="s">
        <v>5077</v>
      </c>
      <c r="G525" s="98"/>
    </row>
    <row r="526" spans="1:7" ht="42.75">
      <c r="A526" s="88">
        <v>524</v>
      </c>
      <c r="B526" s="439" t="s">
        <v>2265</v>
      </c>
      <c r="C526" s="93"/>
      <c r="D526" s="94"/>
      <c r="E526" s="95">
        <v>40000</v>
      </c>
      <c r="F526" s="440" t="s">
        <v>5077</v>
      </c>
      <c r="G526" s="98"/>
    </row>
    <row r="527" spans="1:7" ht="42.75">
      <c r="A527" s="99">
        <v>525</v>
      </c>
      <c r="B527" s="439" t="s">
        <v>4498</v>
      </c>
      <c r="C527" s="93"/>
      <c r="D527" s="94"/>
      <c r="E527" s="95">
        <v>70000</v>
      </c>
      <c r="F527" s="440" t="s">
        <v>5078</v>
      </c>
      <c r="G527" s="98"/>
    </row>
    <row r="528" spans="1:7" ht="42.75">
      <c r="A528" s="88">
        <v>526</v>
      </c>
      <c r="B528" s="439" t="s">
        <v>4498</v>
      </c>
      <c r="C528" s="93"/>
      <c r="D528" s="94"/>
      <c r="E528" s="95">
        <v>50000</v>
      </c>
      <c r="F528" s="446" t="s">
        <v>5079</v>
      </c>
      <c r="G528" s="98"/>
    </row>
    <row r="529" spans="1:7" ht="42.75">
      <c r="A529" s="99">
        <v>527</v>
      </c>
      <c r="B529" s="439" t="s">
        <v>2266</v>
      </c>
      <c r="C529" s="93"/>
      <c r="D529" s="94"/>
      <c r="E529" s="95">
        <v>30000</v>
      </c>
      <c r="F529" s="440" t="s">
        <v>5079</v>
      </c>
      <c r="G529" s="98"/>
    </row>
    <row r="530" spans="1:7" ht="42.75">
      <c r="A530" s="88">
        <v>528</v>
      </c>
      <c r="B530" s="439" t="s">
        <v>2266</v>
      </c>
      <c r="C530" s="93"/>
      <c r="D530" s="94"/>
      <c r="E530" s="95">
        <v>50000</v>
      </c>
      <c r="F530" s="440" t="s">
        <v>5079</v>
      </c>
      <c r="G530" s="98"/>
    </row>
    <row r="531" spans="1:7" ht="42.75">
      <c r="A531" s="99">
        <v>529</v>
      </c>
      <c r="B531" s="439" t="s">
        <v>4499</v>
      </c>
      <c r="C531" s="93"/>
      <c r="D531" s="94"/>
      <c r="E531" s="95">
        <v>6000</v>
      </c>
      <c r="F531" s="440" t="s">
        <v>5080</v>
      </c>
      <c r="G531" s="98"/>
    </row>
    <row r="532" spans="1:7" ht="42.75">
      <c r="A532" s="88">
        <v>530</v>
      </c>
      <c r="B532" s="439" t="s">
        <v>4499</v>
      </c>
      <c r="C532" s="93"/>
      <c r="D532" s="94"/>
      <c r="E532" s="95">
        <v>50000</v>
      </c>
      <c r="F532" s="440" t="s">
        <v>5081</v>
      </c>
      <c r="G532" s="98"/>
    </row>
    <row r="533" spans="1:7" ht="42.75">
      <c r="A533" s="99">
        <v>531</v>
      </c>
      <c r="B533" s="439" t="s">
        <v>3370</v>
      </c>
      <c r="C533" s="93"/>
      <c r="D533" s="94"/>
      <c r="E533" s="95">
        <v>50000</v>
      </c>
      <c r="F533" s="440" t="s">
        <v>5081</v>
      </c>
      <c r="G533" s="98"/>
    </row>
    <row r="534" spans="1:7" ht="42.75">
      <c r="A534" s="88">
        <v>532</v>
      </c>
      <c r="B534" s="439" t="s">
        <v>5082</v>
      </c>
      <c r="C534" s="93"/>
      <c r="D534" s="94"/>
      <c r="E534" s="95">
        <v>100000</v>
      </c>
      <c r="F534" s="440" t="s">
        <v>5081</v>
      </c>
      <c r="G534" s="98"/>
    </row>
    <row r="535" spans="1:7" ht="42.75">
      <c r="A535" s="99">
        <v>533</v>
      </c>
      <c r="B535" s="439" t="s">
        <v>5082</v>
      </c>
      <c r="C535" s="93"/>
      <c r="D535" s="94"/>
      <c r="E535" s="95">
        <v>90000</v>
      </c>
      <c r="F535" s="440" t="s">
        <v>5081</v>
      </c>
      <c r="G535" s="98"/>
    </row>
    <row r="536" spans="1:7" ht="42.75">
      <c r="A536" s="88">
        <v>534</v>
      </c>
      <c r="B536" s="439" t="s">
        <v>5082</v>
      </c>
      <c r="C536" s="93"/>
      <c r="D536" s="94"/>
      <c r="E536" s="95">
        <v>15000</v>
      </c>
      <c r="F536" s="440" t="s">
        <v>5081</v>
      </c>
      <c r="G536" s="98"/>
    </row>
    <row r="537" spans="1:7" ht="42.75">
      <c r="A537" s="99">
        <v>535</v>
      </c>
      <c r="B537" s="439" t="s">
        <v>2267</v>
      </c>
      <c r="C537" s="93"/>
      <c r="D537" s="94"/>
      <c r="E537" s="95">
        <v>60000</v>
      </c>
      <c r="F537" s="440" t="s">
        <v>5083</v>
      </c>
      <c r="G537" s="98"/>
    </row>
    <row r="538" spans="1:7" ht="42.75">
      <c r="A538" s="88">
        <v>536</v>
      </c>
      <c r="B538" s="439" t="s">
        <v>2267</v>
      </c>
      <c r="C538" s="93"/>
      <c r="D538" s="94"/>
      <c r="E538" s="95">
        <v>50000</v>
      </c>
      <c r="F538" s="440" t="s">
        <v>5084</v>
      </c>
      <c r="G538" s="98"/>
    </row>
    <row r="539" spans="1:7" ht="42.75">
      <c r="A539" s="99">
        <v>537</v>
      </c>
      <c r="B539" s="439" t="s">
        <v>2267</v>
      </c>
      <c r="C539" s="93"/>
      <c r="D539" s="94"/>
      <c r="E539" s="95">
        <v>40000</v>
      </c>
      <c r="F539" s="440" t="s">
        <v>5084</v>
      </c>
      <c r="G539" s="98"/>
    </row>
    <row r="540" spans="1:7" ht="42.75">
      <c r="A540" s="88">
        <v>538</v>
      </c>
      <c r="B540" s="439" t="s">
        <v>2268</v>
      </c>
      <c r="C540" s="93"/>
      <c r="D540" s="94"/>
      <c r="E540" s="95">
        <v>115000</v>
      </c>
      <c r="F540" s="440" t="s">
        <v>5084</v>
      </c>
      <c r="G540" s="98"/>
    </row>
    <row r="541" spans="1:7" ht="42.75">
      <c r="A541" s="99">
        <v>539</v>
      </c>
      <c r="B541" s="439" t="s">
        <v>2268</v>
      </c>
      <c r="C541" s="93"/>
      <c r="D541" s="94"/>
      <c r="E541" s="95">
        <v>40000</v>
      </c>
      <c r="F541" s="440" t="s">
        <v>5084</v>
      </c>
      <c r="G541" s="98"/>
    </row>
    <row r="542" spans="1:7" ht="42.75">
      <c r="A542" s="88">
        <v>540</v>
      </c>
      <c r="B542" s="439" t="s">
        <v>3343</v>
      </c>
      <c r="C542" s="93"/>
      <c r="D542" s="94"/>
      <c r="E542" s="95">
        <v>25000</v>
      </c>
      <c r="F542" s="440" t="s">
        <v>5085</v>
      </c>
      <c r="G542" s="98"/>
    </row>
    <row r="543" spans="1:7" ht="42.75">
      <c r="A543" s="99">
        <v>541</v>
      </c>
      <c r="B543" s="439" t="s">
        <v>3343</v>
      </c>
      <c r="C543" s="93"/>
      <c r="D543" s="94"/>
      <c r="E543" s="95">
        <v>69000</v>
      </c>
      <c r="F543" s="440" t="s">
        <v>5086</v>
      </c>
      <c r="G543" s="98"/>
    </row>
    <row r="544" spans="1:7" ht="42.75">
      <c r="A544" s="88">
        <v>542</v>
      </c>
      <c r="B544" s="439" t="s">
        <v>3343</v>
      </c>
      <c r="C544" s="93"/>
      <c r="D544" s="94"/>
      <c r="E544" s="95">
        <v>40000</v>
      </c>
      <c r="F544" s="440" t="s">
        <v>5086</v>
      </c>
      <c r="G544" s="98"/>
    </row>
    <row r="545" spans="1:7" ht="42.75">
      <c r="A545" s="99">
        <v>543</v>
      </c>
      <c r="B545" s="439" t="s">
        <v>4500</v>
      </c>
      <c r="C545" s="93"/>
      <c r="D545" s="94"/>
      <c r="E545" s="95">
        <v>60000</v>
      </c>
      <c r="F545" s="440" t="s">
        <v>5086</v>
      </c>
      <c r="G545" s="98"/>
    </row>
    <row r="546" spans="1:7" ht="42.75">
      <c r="A546" s="88">
        <v>544</v>
      </c>
      <c r="B546" s="439" t="s">
        <v>5087</v>
      </c>
      <c r="C546" s="93"/>
      <c r="D546" s="94"/>
      <c r="E546" s="95">
        <v>70000</v>
      </c>
      <c r="F546" s="440" t="s">
        <v>5088</v>
      </c>
      <c r="G546" s="98"/>
    </row>
    <row r="547" spans="1:7" ht="42.75">
      <c r="A547" s="99">
        <v>545</v>
      </c>
      <c r="B547" s="439" t="s">
        <v>5087</v>
      </c>
      <c r="C547" s="93"/>
      <c r="D547" s="94"/>
      <c r="E547" s="95">
        <v>80000</v>
      </c>
      <c r="F547" s="440" t="s">
        <v>5089</v>
      </c>
      <c r="G547" s="98"/>
    </row>
    <row r="548" spans="1:7" ht="42.75">
      <c r="A548" s="88">
        <v>546</v>
      </c>
      <c r="B548" s="439" t="s">
        <v>5087</v>
      </c>
      <c r="C548" s="93"/>
      <c r="D548" s="94"/>
      <c r="E548" s="95">
        <v>6000</v>
      </c>
      <c r="F548" s="440" t="s">
        <v>5089</v>
      </c>
      <c r="G548" s="98"/>
    </row>
    <row r="549" spans="1:7" ht="42.75">
      <c r="A549" s="99">
        <v>547</v>
      </c>
      <c r="B549" s="439" t="s">
        <v>5087</v>
      </c>
      <c r="C549" s="93"/>
      <c r="D549" s="94"/>
      <c r="E549" s="95">
        <v>30000</v>
      </c>
      <c r="F549" s="440" t="s">
        <v>5089</v>
      </c>
      <c r="G549" s="98"/>
    </row>
    <row r="550" spans="1:7" ht="42.75">
      <c r="A550" s="88">
        <v>548</v>
      </c>
      <c r="B550" s="439" t="s">
        <v>5087</v>
      </c>
      <c r="C550" s="93"/>
      <c r="D550" s="94"/>
      <c r="E550" s="95">
        <v>55000</v>
      </c>
      <c r="F550" s="440" t="s">
        <v>5089</v>
      </c>
      <c r="G550" s="98"/>
    </row>
    <row r="551" spans="1:7" ht="42.75">
      <c r="A551" s="99">
        <v>549</v>
      </c>
      <c r="B551" s="439" t="s">
        <v>3318</v>
      </c>
      <c r="C551" s="93"/>
      <c r="D551" s="94"/>
      <c r="E551" s="95">
        <v>35000</v>
      </c>
      <c r="F551" s="440" t="s">
        <v>5090</v>
      </c>
      <c r="G551" s="98"/>
    </row>
    <row r="552" spans="1:7" ht="42.75">
      <c r="A552" s="88">
        <v>550</v>
      </c>
      <c r="B552" s="439" t="s">
        <v>3318</v>
      </c>
      <c r="C552" s="93"/>
      <c r="D552" s="94"/>
      <c r="E552" s="95">
        <v>60000</v>
      </c>
      <c r="F552" s="440" t="s">
        <v>5091</v>
      </c>
      <c r="G552" s="98"/>
    </row>
    <row r="553" spans="1:7" ht="42.75">
      <c r="A553" s="99">
        <v>551</v>
      </c>
      <c r="B553" s="439" t="s">
        <v>2270</v>
      </c>
      <c r="C553" s="93"/>
      <c r="D553" s="94"/>
      <c r="E553" s="95">
        <v>30000</v>
      </c>
      <c r="F553" s="440" t="s">
        <v>5091</v>
      </c>
      <c r="G553" s="98"/>
    </row>
    <row r="554" spans="1:7" ht="42.75">
      <c r="A554" s="88">
        <v>552</v>
      </c>
      <c r="B554" s="439" t="s">
        <v>2270</v>
      </c>
      <c r="C554" s="93"/>
      <c r="D554" s="94"/>
      <c r="E554" s="95">
        <v>10000</v>
      </c>
      <c r="F554" s="440" t="s">
        <v>5091</v>
      </c>
      <c r="G554" s="98"/>
    </row>
    <row r="555" spans="1:7" ht="42.75">
      <c r="A555" s="99">
        <v>553</v>
      </c>
      <c r="B555" s="439" t="s">
        <v>2270</v>
      </c>
      <c r="C555" s="93"/>
      <c r="D555" s="94"/>
      <c r="E555" s="95">
        <v>40000</v>
      </c>
      <c r="F555" s="440" t="s">
        <v>5091</v>
      </c>
      <c r="G555" s="98"/>
    </row>
    <row r="556" spans="1:7" ht="42.75">
      <c r="A556" s="88">
        <v>554</v>
      </c>
      <c r="B556" s="439" t="s">
        <v>2270</v>
      </c>
      <c r="C556" s="93"/>
      <c r="D556" s="94"/>
      <c r="E556" s="95">
        <v>12000</v>
      </c>
      <c r="F556" s="440" t="s">
        <v>5091</v>
      </c>
      <c r="G556" s="98"/>
    </row>
    <row r="557" spans="1:7" ht="42.75">
      <c r="A557" s="99">
        <v>555</v>
      </c>
      <c r="B557" s="439" t="s">
        <v>3371</v>
      </c>
      <c r="C557" s="93"/>
      <c r="D557" s="94"/>
      <c r="E557" s="95">
        <v>30000</v>
      </c>
      <c r="F557" s="440" t="s">
        <v>5092</v>
      </c>
      <c r="G557" s="98"/>
    </row>
    <row r="558" spans="1:7" ht="42.75">
      <c r="A558" s="88">
        <v>556</v>
      </c>
      <c r="B558" s="439" t="s">
        <v>3371</v>
      </c>
      <c r="C558" s="93"/>
      <c r="D558" s="94"/>
      <c r="E558" s="95">
        <v>9000</v>
      </c>
      <c r="F558" s="440" t="s">
        <v>5093</v>
      </c>
      <c r="G558" s="98"/>
    </row>
    <row r="559" spans="1:7" ht="42.75">
      <c r="A559" s="99">
        <v>557</v>
      </c>
      <c r="B559" s="439" t="s">
        <v>5094</v>
      </c>
      <c r="C559" s="93"/>
      <c r="D559" s="94"/>
      <c r="E559" s="95">
        <v>16000</v>
      </c>
      <c r="F559" s="440" t="s">
        <v>5093</v>
      </c>
      <c r="G559" s="98"/>
    </row>
    <row r="560" spans="1:7" ht="42.75">
      <c r="A560" s="88">
        <v>558</v>
      </c>
      <c r="B560" s="439" t="s">
        <v>5094</v>
      </c>
      <c r="C560" s="93"/>
      <c r="D560" s="94"/>
      <c r="E560" s="95">
        <v>15000</v>
      </c>
      <c r="F560" s="440" t="s">
        <v>5093</v>
      </c>
      <c r="G560" s="98"/>
    </row>
    <row r="561" spans="1:7" ht="42.75">
      <c r="A561" s="99">
        <v>559</v>
      </c>
      <c r="B561" s="439" t="s">
        <v>5095</v>
      </c>
      <c r="C561" s="93"/>
      <c r="D561" s="94"/>
      <c r="E561" s="95">
        <v>30000</v>
      </c>
      <c r="F561" s="440" t="s">
        <v>5093</v>
      </c>
      <c r="G561" s="98"/>
    </row>
    <row r="562" spans="1:7" ht="42.75">
      <c r="A562" s="88">
        <v>560</v>
      </c>
      <c r="B562" s="439" t="s">
        <v>5095</v>
      </c>
      <c r="C562" s="93"/>
      <c r="D562" s="94"/>
      <c r="E562" s="95">
        <v>24000</v>
      </c>
      <c r="F562" s="440" t="s">
        <v>5093</v>
      </c>
      <c r="G562" s="98"/>
    </row>
    <row r="563" spans="1:7" ht="42.75">
      <c r="A563" s="99">
        <v>561</v>
      </c>
      <c r="B563" s="439" t="s">
        <v>5095</v>
      </c>
      <c r="C563" s="93"/>
      <c r="D563" s="94"/>
      <c r="E563" s="95">
        <v>60000</v>
      </c>
      <c r="F563" s="446" t="s">
        <v>5093</v>
      </c>
      <c r="G563" s="98"/>
    </row>
    <row r="564" spans="1:7" ht="42.75">
      <c r="A564" s="88">
        <v>562</v>
      </c>
      <c r="B564" s="439" t="s">
        <v>2271</v>
      </c>
      <c r="C564" s="93"/>
      <c r="D564" s="94"/>
      <c r="E564" s="95">
        <v>10000</v>
      </c>
      <c r="F564" s="440" t="s">
        <v>5096</v>
      </c>
      <c r="G564" s="98"/>
    </row>
    <row r="565" spans="1:7" ht="42.75">
      <c r="A565" s="99">
        <v>563</v>
      </c>
      <c r="B565" s="439" t="s">
        <v>5097</v>
      </c>
      <c r="C565" s="93"/>
      <c r="D565" s="94"/>
      <c r="E565" s="95">
        <v>10000</v>
      </c>
      <c r="F565" s="440" t="s">
        <v>5098</v>
      </c>
      <c r="G565" s="98"/>
    </row>
    <row r="566" spans="1:7" ht="42.75">
      <c r="A566" s="88">
        <v>564</v>
      </c>
      <c r="B566" s="439" t="s">
        <v>4503</v>
      </c>
      <c r="C566" s="93"/>
      <c r="D566" s="94"/>
      <c r="E566" s="95">
        <v>55000</v>
      </c>
      <c r="F566" s="440" t="s">
        <v>5098</v>
      </c>
      <c r="G566" s="98"/>
    </row>
    <row r="567" spans="1:7" ht="42.75">
      <c r="A567" s="99">
        <v>565</v>
      </c>
      <c r="B567" s="439" t="s">
        <v>5099</v>
      </c>
      <c r="C567" s="93"/>
      <c r="D567" s="94"/>
      <c r="E567" s="95">
        <v>200000</v>
      </c>
      <c r="F567" s="440" t="s">
        <v>5098</v>
      </c>
      <c r="G567" s="98"/>
    </row>
    <row r="568" spans="1:7" ht="42.75">
      <c r="A568" s="88">
        <v>566</v>
      </c>
      <c r="B568" s="439" t="s">
        <v>5100</v>
      </c>
      <c r="C568" s="93"/>
      <c r="D568" s="94"/>
      <c r="E568" s="95">
        <v>60000</v>
      </c>
      <c r="F568" s="440" t="s">
        <v>5101</v>
      </c>
      <c r="G568" s="98"/>
    </row>
    <row r="569" spans="1:7" ht="42.75">
      <c r="A569" s="99">
        <v>567</v>
      </c>
      <c r="B569" s="439" t="s">
        <v>5102</v>
      </c>
      <c r="C569" s="93"/>
      <c r="D569" s="94"/>
      <c r="E569" s="95">
        <v>1000</v>
      </c>
      <c r="F569" s="440" t="s">
        <v>5103</v>
      </c>
      <c r="G569" s="98"/>
    </row>
    <row r="570" spans="1:7" ht="42.75">
      <c r="A570" s="88">
        <v>568</v>
      </c>
      <c r="B570" s="439" t="s">
        <v>5104</v>
      </c>
      <c r="C570" s="93"/>
      <c r="D570" s="94"/>
      <c r="E570" s="95">
        <v>75000</v>
      </c>
      <c r="F570" s="440" t="s">
        <v>5103</v>
      </c>
      <c r="G570" s="98"/>
    </row>
    <row r="571" spans="1:7" ht="42.75">
      <c r="A571" s="99">
        <v>569</v>
      </c>
      <c r="B571" s="439" t="s">
        <v>5105</v>
      </c>
      <c r="C571" s="93"/>
      <c r="D571" s="94"/>
      <c r="E571" s="95">
        <v>15000</v>
      </c>
      <c r="F571" s="440" t="s">
        <v>5103</v>
      </c>
      <c r="G571" s="98"/>
    </row>
    <row r="572" spans="1:7" ht="42.75">
      <c r="A572" s="88">
        <v>570</v>
      </c>
      <c r="B572" s="439" t="s">
        <v>5105</v>
      </c>
      <c r="C572" s="441"/>
      <c r="D572" s="94"/>
      <c r="E572" s="95">
        <v>45000</v>
      </c>
      <c r="F572" s="440" t="s">
        <v>5106</v>
      </c>
      <c r="G572" s="98"/>
    </row>
    <row r="573" spans="1:7" ht="42.75">
      <c r="A573" s="99">
        <v>571</v>
      </c>
      <c r="B573" s="439" t="s">
        <v>5104</v>
      </c>
      <c r="C573" s="93"/>
      <c r="D573" s="94"/>
      <c r="E573" s="95">
        <v>20000</v>
      </c>
      <c r="F573" s="440" t="s">
        <v>5107</v>
      </c>
      <c r="G573" s="98"/>
    </row>
    <row r="574" spans="1:7" ht="42.75">
      <c r="A574" s="88">
        <v>572</v>
      </c>
      <c r="B574" s="439" t="s">
        <v>3319</v>
      </c>
      <c r="C574" s="93"/>
      <c r="D574" s="94"/>
      <c r="E574" s="95">
        <v>36000</v>
      </c>
      <c r="F574" s="440" t="s">
        <v>5107</v>
      </c>
      <c r="G574" s="98"/>
    </row>
    <row r="575" spans="1:7" ht="42.75">
      <c r="A575" s="99">
        <v>573</v>
      </c>
      <c r="B575" s="439" t="s">
        <v>3319</v>
      </c>
      <c r="C575" s="93"/>
      <c r="D575" s="94"/>
      <c r="E575" s="95">
        <v>127725</v>
      </c>
      <c r="F575" s="440" t="s">
        <v>5107</v>
      </c>
      <c r="G575" s="98"/>
    </row>
    <row r="576" spans="1:7" ht="42.75">
      <c r="A576" s="88">
        <v>574</v>
      </c>
      <c r="B576" s="439" t="s">
        <v>3319</v>
      </c>
      <c r="C576" s="442"/>
      <c r="D576" s="94"/>
      <c r="E576" s="95">
        <v>65000</v>
      </c>
      <c r="F576" s="440" t="s">
        <v>5108</v>
      </c>
      <c r="G576" s="98"/>
    </row>
    <row r="577" spans="1:7" ht="42.75">
      <c r="A577" s="99">
        <v>575</v>
      </c>
      <c r="B577" s="439" t="s">
        <v>3167</v>
      </c>
      <c r="C577" s="442"/>
      <c r="D577" s="94"/>
      <c r="E577" s="95">
        <v>50000</v>
      </c>
      <c r="F577" s="440" t="s">
        <v>5109</v>
      </c>
      <c r="G577" s="98"/>
    </row>
    <row r="578" spans="1:7" ht="42.75">
      <c r="A578" s="88">
        <v>576</v>
      </c>
      <c r="B578" s="439" t="s">
        <v>3167</v>
      </c>
      <c r="C578" s="93"/>
      <c r="D578" s="94"/>
      <c r="E578" s="95">
        <v>40000</v>
      </c>
      <c r="F578" s="440" t="s">
        <v>5110</v>
      </c>
      <c r="G578" s="98"/>
    </row>
    <row r="579" spans="1:7" ht="42.75">
      <c r="A579" s="99">
        <v>577</v>
      </c>
      <c r="B579" s="439" t="s">
        <v>3167</v>
      </c>
      <c r="C579" s="93"/>
      <c r="D579" s="94"/>
      <c r="E579" s="95">
        <v>68000</v>
      </c>
      <c r="F579" s="440" t="s">
        <v>5110</v>
      </c>
      <c r="G579" s="98"/>
    </row>
    <row r="580" spans="1:7" ht="42.75">
      <c r="A580" s="88">
        <v>578</v>
      </c>
      <c r="B580" s="439" t="s">
        <v>3167</v>
      </c>
      <c r="C580" s="93"/>
      <c r="D580" s="94"/>
      <c r="E580" s="95">
        <v>45000</v>
      </c>
      <c r="F580" s="440" t="s">
        <v>5110</v>
      </c>
      <c r="G580" s="98"/>
    </row>
    <row r="581" spans="1:7" ht="42.75">
      <c r="A581" s="99">
        <v>579</v>
      </c>
      <c r="B581" s="439" t="s">
        <v>5111</v>
      </c>
      <c r="C581" s="93"/>
      <c r="D581" s="94"/>
      <c r="E581" s="95">
        <v>60000</v>
      </c>
      <c r="F581" s="440" t="s">
        <v>5110</v>
      </c>
      <c r="G581" s="98"/>
    </row>
    <row r="582" spans="1:7" ht="42.75">
      <c r="A582" s="88">
        <v>580</v>
      </c>
      <c r="B582" s="439" t="s">
        <v>3167</v>
      </c>
      <c r="C582" s="93"/>
      <c r="D582" s="94"/>
      <c r="E582" s="95">
        <v>36000</v>
      </c>
      <c r="F582" s="440" t="s">
        <v>5110</v>
      </c>
      <c r="G582" s="98"/>
    </row>
    <row r="583" spans="1:7" ht="42.75">
      <c r="A583" s="99">
        <v>581</v>
      </c>
      <c r="B583" s="439" t="s">
        <v>3303</v>
      </c>
      <c r="C583" s="93"/>
      <c r="D583" s="94"/>
      <c r="E583" s="95">
        <v>120000</v>
      </c>
      <c r="F583" s="440" t="s">
        <v>5112</v>
      </c>
      <c r="G583" s="98"/>
    </row>
    <row r="584" spans="1:7" ht="42.75">
      <c r="A584" s="88">
        <v>582</v>
      </c>
      <c r="B584" s="439" t="s">
        <v>5113</v>
      </c>
      <c r="C584" s="93"/>
      <c r="D584" s="94"/>
      <c r="E584" s="95">
        <v>50000</v>
      </c>
      <c r="F584" s="440" t="s">
        <v>5114</v>
      </c>
      <c r="G584" s="98"/>
    </row>
    <row r="585" spans="1:7" ht="42.75">
      <c r="A585" s="99">
        <v>583</v>
      </c>
      <c r="B585" s="439" t="s">
        <v>5113</v>
      </c>
      <c r="C585" s="93"/>
      <c r="D585" s="94"/>
      <c r="E585" s="95">
        <v>6000</v>
      </c>
      <c r="F585" s="440" t="s">
        <v>5115</v>
      </c>
      <c r="G585" s="98"/>
    </row>
    <row r="586" spans="1:7" ht="42.75">
      <c r="A586" s="88">
        <v>584</v>
      </c>
      <c r="B586" s="439" t="s">
        <v>3372</v>
      </c>
      <c r="C586" s="93"/>
      <c r="D586" s="94"/>
      <c r="E586" s="95">
        <v>50000</v>
      </c>
      <c r="F586" s="440" t="s">
        <v>5115</v>
      </c>
      <c r="G586" s="98"/>
    </row>
    <row r="587" spans="1:7" ht="42.75">
      <c r="A587" s="99">
        <v>585</v>
      </c>
      <c r="B587" s="439" t="s">
        <v>5116</v>
      </c>
      <c r="C587" s="93"/>
      <c r="D587" s="94"/>
      <c r="E587" s="95">
        <v>100000</v>
      </c>
      <c r="F587" s="440" t="s">
        <v>5115</v>
      </c>
      <c r="G587" s="98"/>
    </row>
    <row r="588" spans="1:7" ht="42.75">
      <c r="A588" s="88">
        <v>586</v>
      </c>
      <c r="B588" s="439" t="s">
        <v>4295</v>
      </c>
      <c r="C588" s="93"/>
      <c r="D588" s="94"/>
      <c r="E588" s="95">
        <v>140000</v>
      </c>
      <c r="F588" s="440" t="s">
        <v>5115</v>
      </c>
      <c r="G588" s="98"/>
    </row>
    <row r="589" spans="1:7" ht="42.75">
      <c r="A589" s="99">
        <v>587</v>
      </c>
      <c r="B589" s="439" t="s">
        <v>4295</v>
      </c>
      <c r="C589" s="93"/>
      <c r="D589" s="94"/>
      <c r="E589" s="95">
        <v>50000</v>
      </c>
      <c r="F589" s="440" t="s">
        <v>5117</v>
      </c>
      <c r="G589" s="98"/>
    </row>
    <row r="590" spans="1:7" ht="42.75">
      <c r="A590" s="88">
        <v>588</v>
      </c>
      <c r="B590" s="439" t="s">
        <v>4295</v>
      </c>
      <c r="C590" s="93"/>
      <c r="D590" s="94"/>
      <c r="E590" s="95">
        <v>30000</v>
      </c>
      <c r="F590" s="440" t="s">
        <v>5118</v>
      </c>
      <c r="G590" s="98"/>
    </row>
    <row r="591" spans="1:7" ht="42.75">
      <c r="A591" s="99">
        <v>589</v>
      </c>
      <c r="B591" s="439" t="s">
        <v>4295</v>
      </c>
      <c r="C591" s="93"/>
      <c r="D591" s="94"/>
      <c r="E591" s="95">
        <v>50000</v>
      </c>
      <c r="F591" s="446" t="s">
        <v>5118</v>
      </c>
      <c r="G591" s="98"/>
    </row>
    <row r="592" spans="1:7" ht="42.75">
      <c r="A592" s="88">
        <v>590</v>
      </c>
      <c r="B592" s="439" t="s">
        <v>4295</v>
      </c>
      <c r="C592" s="93"/>
      <c r="D592" s="94"/>
      <c r="E592" s="95">
        <v>70000</v>
      </c>
      <c r="F592" s="440" t="s">
        <v>5118</v>
      </c>
      <c r="G592" s="98"/>
    </row>
    <row r="593" spans="1:7" ht="42.75">
      <c r="A593" s="99">
        <v>591</v>
      </c>
      <c r="B593" s="439" t="s">
        <v>5119</v>
      </c>
      <c r="C593" s="93"/>
      <c r="D593" s="94"/>
      <c r="E593" s="95">
        <v>60000</v>
      </c>
      <c r="F593" s="440" t="s">
        <v>5118</v>
      </c>
      <c r="G593" s="98"/>
    </row>
    <row r="594" spans="1:7" ht="42.75">
      <c r="A594" s="88">
        <v>592</v>
      </c>
      <c r="B594" s="439" t="s">
        <v>3373</v>
      </c>
      <c r="C594" s="93"/>
      <c r="D594" s="94"/>
      <c r="E594" s="95">
        <v>115000</v>
      </c>
      <c r="F594" s="440" t="s">
        <v>5118</v>
      </c>
      <c r="G594" s="98"/>
    </row>
    <row r="595" spans="1:7" ht="42.75">
      <c r="A595" s="99">
        <v>593</v>
      </c>
      <c r="B595" s="439" t="s">
        <v>2275</v>
      </c>
      <c r="C595" s="93"/>
      <c r="D595" s="94"/>
      <c r="E595" s="95">
        <v>25000</v>
      </c>
      <c r="F595" s="440" t="s">
        <v>5120</v>
      </c>
      <c r="G595" s="98"/>
    </row>
    <row r="596" spans="1:7" ht="42.75">
      <c r="A596" s="88">
        <v>594</v>
      </c>
      <c r="B596" s="439" t="s">
        <v>5121</v>
      </c>
      <c r="C596" s="93"/>
      <c r="D596" s="94"/>
      <c r="E596" s="95">
        <v>69000</v>
      </c>
      <c r="F596" s="440" t="s">
        <v>5122</v>
      </c>
      <c r="G596" s="98"/>
    </row>
    <row r="597" spans="1:7" ht="42.75">
      <c r="A597" s="99">
        <v>595</v>
      </c>
      <c r="B597" s="439" t="s">
        <v>5123</v>
      </c>
      <c r="C597" s="93"/>
      <c r="D597" s="94"/>
      <c r="E597" s="95">
        <v>40000</v>
      </c>
      <c r="F597" s="440" t="s">
        <v>5124</v>
      </c>
      <c r="G597" s="98"/>
    </row>
    <row r="598" spans="1:7" ht="42.75">
      <c r="A598" s="88">
        <v>596</v>
      </c>
      <c r="B598" s="439" t="s">
        <v>5125</v>
      </c>
      <c r="C598" s="93"/>
      <c r="D598" s="94"/>
      <c r="E598" s="95">
        <v>6000</v>
      </c>
      <c r="F598" s="440" t="s">
        <v>5124</v>
      </c>
      <c r="G598" s="98"/>
    </row>
    <row r="599" spans="1:7" ht="42.75">
      <c r="A599" s="99">
        <v>597</v>
      </c>
      <c r="B599" s="439" t="s">
        <v>2710</v>
      </c>
      <c r="C599" s="93"/>
      <c r="D599" s="94"/>
      <c r="E599" s="95">
        <v>60000</v>
      </c>
      <c r="F599" s="440" t="s">
        <v>5126</v>
      </c>
      <c r="G599" s="98"/>
    </row>
    <row r="600" spans="1:7" ht="42.75">
      <c r="A600" s="88">
        <v>598</v>
      </c>
      <c r="B600" s="439" t="s">
        <v>2710</v>
      </c>
      <c r="C600" s="441"/>
      <c r="D600" s="94"/>
      <c r="E600" s="95">
        <v>80000</v>
      </c>
      <c r="F600" s="440" t="s">
        <v>5127</v>
      </c>
      <c r="G600" s="98"/>
    </row>
    <row r="601" spans="1:7" ht="42.75">
      <c r="A601" s="99">
        <v>599</v>
      </c>
      <c r="B601" s="439" t="s">
        <v>2710</v>
      </c>
      <c r="C601" s="93"/>
      <c r="D601" s="94"/>
      <c r="E601" s="95">
        <v>50000</v>
      </c>
      <c r="F601" s="440" t="s">
        <v>5127</v>
      </c>
      <c r="G601" s="98"/>
    </row>
    <row r="602" spans="1:7" ht="42.75">
      <c r="A602" s="88">
        <v>600</v>
      </c>
      <c r="B602" s="439" t="s">
        <v>2710</v>
      </c>
      <c r="C602" s="93"/>
      <c r="D602" s="94"/>
      <c r="E602" s="95">
        <v>30000</v>
      </c>
      <c r="F602" s="440" t="s">
        <v>5127</v>
      </c>
      <c r="G602" s="98"/>
    </row>
    <row r="603" spans="1:7" ht="42.75">
      <c r="A603" s="99">
        <v>601</v>
      </c>
      <c r="B603" s="439" t="s">
        <v>2710</v>
      </c>
      <c r="C603" s="93"/>
      <c r="D603" s="94"/>
      <c r="E603" s="95">
        <v>20000</v>
      </c>
      <c r="F603" s="440" t="s">
        <v>5127</v>
      </c>
      <c r="G603" s="98"/>
    </row>
    <row r="604" spans="1:7" ht="42.75">
      <c r="A604" s="88">
        <v>602</v>
      </c>
      <c r="B604" s="439" t="s">
        <v>2277</v>
      </c>
      <c r="C604" s="93"/>
      <c r="D604" s="94"/>
      <c r="E604" s="95">
        <v>60000</v>
      </c>
      <c r="F604" s="440" t="s">
        <v>5127</v>
      </c>
      <c r="G604" s="98"/>
    </row>
    <row r="605" spans="1:7" ht="42.75">
      <c r="A605" s="99">
        <v>603</v>
      </c>
      <c r="B605" s="439" t="s">
        <v>2277</v>
      </c>
      <c r="C605" s="93"/>
      <c r="D605" s="94"/>
      <c r="E605" s="95">
        <v>35000</v>
      </c>
      <c r="F605" s="440" t="s">
        <v>5128</v>
      </c>
      <c r="G605" s="98"/>
    </row>
    <row r="606" spans="1:7" ht="42.75">
      <c r="A606" s="88">
        <v>604</v>
      </c>
      <c r="B606" s="439" t="s">
        <v>2277</v>
      </c>
      <c r="C606" s="93"/>
      <c r="D606" s="94"/>
      <c r="E606" s="95">
        <v>10000</v>
      </c>
      <c r="F606" s="440" t="s">
        <v>5129</v>
      </c>
      <c r="G606" s="98"/>
    </row>
    <row r="607" spans="1:7" ht="42.75">
      <c r="A607" s="99">
        <v>605</v>
      </c>
      <c r="B607" s="439" t="s">
        <v>2277</v>
      </c>
      <c r="C607" s="93"/>
      <c r="D607" s="94"/>
      <c r="E607" s="95">
        <v>40000</v>
      </c>
      <c r="F607" s="440" t="s">
        <v>5129</v>
      </c>
      <c r="G607" s="98"/>
    </row>
    <row r="608" spans="1:7" ht="42.75">
      <c r="A608" s="88">
        <v>606</v>
      </c>
      <c r="B608" s="439" t="s">
        <v>2277</v>
      </c>
      <c r="C608" s="93"/>
      <c r="D608" s="94"/>
      <c r="E608" s="95">
        <v>12000</v>
      </c>
      <c r="F608" s="440" t="s">
        <v>5129</v>
      </c>
      <c r="G608" s="98"/>
    </row>
    <row r="609" spans="1:7" ht="42.75">
      <c r="A609" s="99">
        <v>607</v>
      </c>
      <c r="B609" s="439" t="s">
        <v>2278</v>
      </c>
      <c r="C609" s="93"/>
      <c r="D609" s="94"/>
      <c r="E609" s="95">
        <v>60000</v>
      </c>
      <c r="F609" s="440" t="s">
        <v>5129</v>
      </c>
      <c r="G609" s="98"/>
    </row>
    <row r="610" spans="1:7" ht="42.75">
      <c r="A610" s="88">
        <v>608</v>
      </c>
      <c r="B610" s="439" t="s">
        <v>2278</v>
      </c>
      <c r="C610" s="93"/>
      <c r="D610" s="94"/>
      <c r="E610" s="95">
        <v>9000</v>
      </c>
      <c r="F610" s="440" t="s">
        <v>5129</v>
      </c>
      <c r="G610" s="98"/>
    </row>
    <row r="611" spans="1:7" ht="42.75">
      <c r="A611" s="99">
        <v>609</v>
      </c>
      <c r="B611" s="439" t="s">
        <v>5130</v>
      </c>
      <c r="C611" s="93"/>
      <c r="D611" s="94"/>
      <c r="E611" s="95">
        <v>24000</v>
      </c>
      <c r="F611" s="440" t="s">
        <v>5129</v>
      </c>
      <c r="G611" s="98"/>
    </row>
    <row r="612" spans="1:7" ht="42.75">
      <c r="A612" s="88">
        <v>610</v>
      </c>
      <c r="B612" s="439" t="s">
        <v>3374</v>
      </c>
      <c r="C612" s="93"/>
      <c r="D612" s="94"/>
      <c r="E612" s="95">
        <v>25000</v>
      </c>
      <c r="F612" s="440" t="s">
        <v>5131</v>
      </c>
      <c r="G612" s="98"/>
    </row>
    <row r="613" spans="1:7" ht="42.75">
      <c r="A613" s="99">
        <v>611</v>
      </c>
      <c r="B613" s="439" t="s">
        <v>3374</v>
      </c>
      <c r="C613" s="93"/>
      <c r="D613" s="94"/>
      <c r="E613" s="95">
        <v>16000</v>
      </c>
      <c r="F613" s="440" t="s">
        <v>5132</v>
      </c>
      <c r="G613" s="98"/>
    </row>
    <row r="614" spans="1:7" ht="42.75">
      <c r="A614" s="88">
        <v>612</v>
      </c>
      <c r="B614" s="439" t="s">
        <v>3374</v>
      </c>
      <c r="C614" s="93"/>
      <c r="D614" s="94"/>
      <c r="E614" s="95">
        <v>15000</v>
      </c>
      <c r="F614" s="440" t="s">
        <v>5132</v>
      </c>
      <c r="G614" s="98"/>
    </row>
    <row r="615" spans="1:7" ht="42.75">
      <c r="A615" s="99">
        <v>613</v>
      </c>
      <c r="B615" s="439" t="s">
        <v>3453</v>
      </c>
      <c r="C615" s="93"/>
      <c r="D615" s="94"/>
      <c r="E615" s="95">
        <v>30000</v>
      </c>
      <c r="F615" s="440" t="s">
        <v>5132</v>
      </c>
      <c r="G615" s="98"/>
    </row>
    <row r="616" spans="1:7" ht="42.75">
      <c r="A616" s="88">
        <v>614</v>
      </c>
      <c r="B616" s="439" t="s">
        <v>3534</v>
      </c>
      <c r="C616" s="93"/>
      <c r="D616" s="94"/>
      <c r="E616" s="95">
        <v>50000</v>
      </c>
      <c r="F616" s="440" t="s">
        <v>5132</v>
      </c>
      <c r="G616" s="98"/>
    </row>
    <row r="617" spans="1:7" ht="42.75">
      <c r="A617" s="99">
        <v>615</v>
      </c>
      <c r="B617" s="439" t="s">
        <v>3533</v>
      </c>
      <c r="C617" s="93"/>
      <c r="D617" s="94"/>
      <c r="E617" s="95">
        <v>10000</v>
      </c>
      <c r="F617" s="440" t="s">
        <v>5132</v>
      </c>
      <c r="G617" s="98"/>
    </row>
    <row r="618" spans="1:7" ht="42.75">
      <c r="A618" s="88">
        <v>616</v>
      </c>
      <c r="B618" s="439" t="s">
        <v>2711</v>
      </c>
      <c r="C618" s="93"/>
      <c r="D618" s="94"/>
      <c r="E618" s="95">
        <v>30000</v>
      </c>
      <c r="F618" s="440" t="s">
        <v>5133</v>
      </c>
      <c r="G618" s="98"/>
    </row>
    <row r="619" spans="1:7" ht="42.75">
      <c r="A619" s="99">
        <v>617</v>
      </c>
      <c r="B619" s="439" t="s">
        <v>2711</v>
      </c>
      <c r="C619" s="93"/>
      <c r="D619" s="94"/>
      <c r="E619" s="95">
        <v>10000</v>
      </c>
      <c r="F619" s="440" t="s">
        <v>5134</v>
      </c>
      <c r="G619" s="98"/>
    </row>
    <row r="620" spans="1:7" ht="42.75">
      <c r="A620" s="88">
        <v>618</v>
      </c>
      <c r="B620" s="439" t="s">
        <v>5135</v>
      </c>
      <c r="C620" s="93"/>
      <c r="D620" s="94"/>
      <c r="E620" s="95">
        <v>200000</v>
      </c>
      <c r="F620" s="440" t="s">
        <v>5134</v>
      </c>
      <c r="G620" s="98"/>
    </row>
    <row r="621" spans="1:7" ht="42.75">
      <c r="A621" s="99">
        <v>619</v>
      </c>
      <c r="B621" s="439" t="s">
        <v>3452</v>
      </c>
      <c r="C621" s="93"/>
      <c r="D621" s="94"/>
      <c r="E621" s="95">
        <v>100000</v>
      </c>
      <c r="F621" s="440" t="s">
        <v>5136</v>
      </c>
      <c r="G621" s="98"/>
    </row>
    <row r="622" spans="1:7" ht="42.75">
      <c r="A622" s="88">
        <v>620</v>
      </c>
      <c r="B622" s="439" t="s">
        <v>3168</v>
      </c>
      <c r="C622" s="93"/>
      <c r="D622" s="94"/>
      <c r="E622" s="95">
        <v>60000</v>
      </c>
      <c r="F622" s="440" t="s">
        <v>5137</v>
      </c>
      <c r="G622" s="98"/>
    </row>
    <row r="623" spans="1:7" ht="42.75">
      <c r="A623" s="99">
        <v>621</v>
      </c>
      <c r="B623" s="439" t="s">
        <v>3532</v>
      </c>
      <c r="C623" s="93"/>
      <c r="D623" s="94"/>
      <c r="E623" s="95">
        <v>64000</v>
      </c>
      <c r="F623" s="440" t="s">
        <v>5137</v>
      </c>
      <c r="G623" s="98"/>
    </row>
    <row r="624" spans="1:7" ht="42.75">
      <c r="A624" s="88">
        <v>622</v>
      </c>
      <c r="B624" s="439" t="s">
        <v>3375</v>
      </c>
      <c r="C624" s="93"/>
      <c r="D624" s="94"/>
      <c r="E624" s="95">
        <v>24000</v>
      </c>
      <c r="F624" s="440" t="s">
        <v>5138</v>
      </c>
      <c r="G624" s="98"/>
    </row>
    <row r="625" spans="1:7" ht="42.75">
      <c r="A625" s="99">
        <v>623</v>
      </c>
      <c r="B625" s="439" t="s">
        <v>3375</v>
      </c>
      <c r="C625" s="93"/>
      <c r="D625" s="94"/>
      <c r="E625" s="95">
        <v>12500</v>
      </c>
      <c r="F625" s="440" t="s">
        <v>5139</v>
      </c>
      <c r="G625" s="98"/>
    </row>
    <row r="626" spans="1:7" ht="42.75">
      <c r="A626" s="88">
        <v>624</v>
      </c>
      <c r="B626" s="439" t="s">
        <v>2282</v>
      </c>
      <c r="C626" s="93"/>
      <c r="D626" s="94"/>
      <c r="E626" s="95">
        <v>96000</v>
      </c>
      <c r="F626" s="440" t="s">
        <v>5139</v>
      </c>
      <c r="G626" s="98"/>
    </row>
    <row r="627" spans="1:7" ht="42.75">
      <c r="A627" s="99">
        <v>625</v>
      </c>
      <c r="B627" s="439" t="s">
        <v>2283</v>
      </c>
      <c r="C627" s="93"/>
      <c r="D627" s="94"/>
      <c r="E627" s="95">
        <v>40000</v>
      </c>
      <c r="F627" s="440" t="s">
        <v>5140</v>
      </c>
      <c r="G627" s="98"/>
    </row>
    <row r="628" spans="1:7" ht="42.75">
      <c r="A628" s="88">
        <v>626</v>
      </c>
      <c r="B628" s="439" t="s">
        <v>2284</v>
      </c>
      <c r="C628" s="93"/>
      <c r="D628" s="94"/>
      <c r="E628" s="95">
        <v>40000</v>
      </c>
      <c r="F628" s="440" t="s">
        <v>5141</v>
      </c>
      <c r="G628" s="98"/>
    </row>
    <row r="629" spans="1:7" ht="42.75">
      <c r="A629" s="99">
        <v>627</v>
      </c>
      <c r="B629" s="439" t="s">
        <v>4254</v>
      </c>
      <c r="C629" s="93"/>
      <c r="D629" s="94"/>
      <c r="E629" s="95">
        <v>80000</v>
      </c>
      <c r="F629" s="440" t="s">
        <v>5141</v>
      </c>
      <c r="G629" s="98"/>
    </row>
    <row r="630" spans="1:7" ht="42.75">
      <c r="A630" s="88">
        <v>628</v>
      </c>
      <c r="B630" s="439" t="s">
        <v>5142</v>
      </c>
      <c r="C630" s="93"/>
      <c r="D630" s="94"/>
      <c r="E630" s="95">
        <v>112000</v>
      </c>
      <c r="F630" s="440" t="s">
        <v>5143</v>
      </c>
      <c r="G630" s="98"/>
    </row>
    <row r="631" spans="1:7" ht="42.75">
      <c r="A631" s="99">
        <v>629</v>
      </c>
      <c r="B631" s="439" t="s">
        <v>3449</v>
      </c>
      <c r="C631" s="93"/>
      <c r="D631" s="94"/>
      <c r="E631" s="95">
        <v>48000</v>
      </c>
      <c r="F631" s="440" t="s">
        <v>5144</v>
      </c>
      <c r="G631" s="98"/>
    </row>
    <row r="632" spans="1:7" ht="42.75">
      <c r="A632" s="88">
        <v>630</v>
      </c>
      <c r="B632" s="439" t="s">
        <v>5145</v>
      </c>
      <c r="C632" s="93"/>
      <c r="D632" s="94"/>
      <c r="E632" s="95">
        <v>92000</v>
      </c>
      <c r="F632" s="440" t="s">
        <v>5144</v>
      </c>
      <c r="G632" s="98"/>
    </row>
    <row r="633" spans="1:7" ht="42.75">
      <c r="A633" s="99">
        <v>631</v>
      </c>
      <c r="B633" s="439" t="s">
        <v>2286</v>
      </c>
      <c r="C633" s="93"/>
      <c r="D633" s="94"/>
      <c r="E633" s="95">
        <v>20000</v>
      </c>
      <c r="F633" s="440" t="s">
        <v>5144</v>
      </c>
      <c r="G633" s="98"/>
    </row>
    <row r="634" spans="1:7" ht="42.75">
      <c r="A634" s="88">
        <v>632</v>
      </c>
      <c r="B634" s="439" t="s">
        <v>5146</v>
      </c>
      <c r="C634" s="93"/>
      <c r="D634" s="94"/>
      <c r="E634" s="95">
        <v>24000</v>
      </c>
      <c r="F634" s="440" t="s">
        <v>5147</v>
      </c>
      <c r="G634" s="98"/>
    </row>
    <row r="635" spans="1:7" ht="42.75">
      <c r="A635" s="99">
        <v>633</v>
      </c>
      <c r="B635" s="439" t="s">
        <v>2289</v>
      </c>
      <c r="C635" s="93"/>
      <c r="D635" s="94"/>
      <c r="E635" s="95">
        <v>24000</v>
      </c>
      <c r="F635" s="440" t="s">
        <v>5148</v>
      </c>
      <c r="G635" s="98"/>
    </row>
    <row r="636" spans="1:7" ht="42.75">
      <c r="A636" s="88">
        <v>634</v>
      </c>
      <c r="B636" s="439" t="s">
        <v>2712</v>
      </c>
      <c r="C636" s="93"/>
      <c r="D636" s="94"/>
      <c r="E636" s="95">
        <v>10000</v>
      </c>
      <c r="F636" s="440" t="s">
        <v>5149</v>
      </c>
      <c r="G636" s="98"/>
    </row>
    <row r="637" spans="1:7" ht="42.75">
      <c r="A637" s="99">
        <v>635</v>
      </c>
      <c r="B637" s="439" t="s">
        <v>5150</v>
      </c>
      <c r="C637" s="93"/>
      <c r="D637" s="94"/>
      <c r="E637" s="95">
        <v>20000</v>
      </c>
      <c r="F637" s="440" t="s">
        <v>5151</v>
      </c>
      <c r="G637" s="98"/>
    </row>
    <row r="638" spans="1:7" ht="42.75">
      <c r="A638" s="88">
        <v>636</v>
      </c>
      <c r="B638" s="439" t="s">
        <v>2292</v>
      </c>
      <c r="C638" s="93"/>
      <c r="D638" s="94"/>
      <c r="E638" s="95">
        <v>112000</v>
      </c>
      <c r="F638" s="440" t="s">
        <v>5152</v>
      </c>
      <c r="G638" s="98"/>
    </row>
    <row r="639" spans="1:7" ht="42.75">
      <c r="A639" s="99">
        <v>637</v>
      </c>
      <c r="B639" s="439" t="s">
        <v>2292</v>
      </c>
      <c r="C639" s="93"/>
      <c r="D639" s="94"/>
      <c r="E639" s="95">
        <v>58000</v>
      </c>
      <c r="F639" s="440" t="s">
        <v>5152</v>
      </c>
      <c r="G639" s="98"/>
    </row>
    <row r="640" spans="1:7" ht="42.75">
      <c r="A640" s="88">
        <v>638</v>
      </c>
      <c r="B640" s="439" t="s">
        <v>3322</v>
      </c>
      <c r="C640" s="93"/>
      <c r="D640" s="94"/>
      <c r="E640" s="95">
        <v>40000</v>
      </c>
      <c r="F640" s="440" t="s">
        <v>5153</v>
      </c>
      <c r="G640" s="98"/>
    </row>
    <row r="641" spans="1:7" ht="42.75">
      <c r="A641" s="99">
        <v>639</v>
      </c>
      <c r="B641" s="439" t="s">
        <v>3322</v>
      </c>
      <c r="C641" s="93"/>
      <c r="D641" s="94"/>
      <c r="E641" s="95">
        <v>40000</v>
      </c>
      <c r="F641" s="440" t="s">
        <v>5154</v>
      </c>
      <c r="G641" s="98"/>
    </row>
    <row r="642" spans="1:7" ht="42.75">
      <c r="A642" s="88">
        <v>640</v>
      </c>
      <c r="B642" s="439" t="s">
        <v>3377</v>
      </c>
      <c r="C642" s="93"/>
      <c r="D642" s="94"/>
      <c r="E642" s="95">
        <v>20000</v>
      </c>
      <c r="F642" s="440" t="s">
        <v>5154</v>
      </c>
      <c r="G642" s="98"/>
    </row>
    <row r="643" spans="1:7" ht="42.75">
      <c r="A643" s="99">
        <v>641</v>
      </c>
      <c r="B643" s="439" t="s">
        <v>3445</v>
      </c>
      <c r="C643" s="93"/>
      <c r="D643" s="94"/>
      <c r="E643" s="95">
        <v>24000</v>
      </c>
      <c r="F643" s="440" t="s">
        <v>5154</v>
      </c>
      <c r="G643" s="98"/>
    </row>
    <row r="644" spans="1:7" ht="42.75">
      <c r="A644" s="88">
        <v>642</v>
      </c>
      <c r="B644" s="439" t="s">
        <v>5155</v>
      </c>
      <c r="C644" s="93"/>
      <c r="D644" s="94"/>
      <c r="E644" s="95">
        <v>38000</v>
      </c>
      <c r="F644" s="440" t="s">
        <v>5156</v>
      </c>
      <c r="G644" s="98"/>
    </row>
    <row r="645" spans="1:7" ht="42.75">
      <c r="A645" s="99">
        <v>643</v>
      </c>
      <c r="B645" s="439" t="s">
        <v>5155</v>
      </c>
      <c r="C645" s="93"/>
      <c r="D645" s="94"/>
      <c r="E645" s="95">
        <v>12000</v>
      </c>
      <c r="F645" s="440" t="s">
        <v>5157</v>
      </c>
      <c r="G645" s="98"/>
    </row>
    <row r="646" spans="1:7" ht="42.75">
      <c r="A646" s="88">
        <v>644</v>
      </c>
      <c r="B646" s="439" t="s">
        <v>2295</v>
      </c>
      <c r="C646" s="93"/>
      <c r="D646" s="94"/>
      <c r="E646" s="95">
        <v>48000</v>
      </c>
      <c r="F646" s="440" t="s">
        <v>5158</v>
      </c>
      <c r="G646" s="98"/>
    </row>
    <row r="647" spans="1:7" ht="42.75">
      <c r="A647" s="99">
        <v>645</v>
      </c>
      <c r="B647" s="439" t="s">
        <v>3442</v>
      </c>
      <c r="C647" s="93"/>
      <c r="D647" s="94"/>
      <c r="E647" s="95">
        <v>20000</v>
      </c>
      <c r="F647" s="440" t="s">
        <v>5159</v>
      </c>
      <c r="G647" s="98"/>
    </row>
    <row r="648" spans="1:7" ht="42.75">
      <c r="A648" s="88">
        <v>646</v>
      </c>
      <c r="B648" s="439" t="s">
        <v>5160</v>
      </c>
      <c r="C648" s="93"/>
      <c r="D648" s="94"/>
      <c r="E648" s="95">
        <v>20000</v>
      </c>
      <c r="F648" s="440" t="s">
        <v>5161</v>
      </c>
      <c r="G648" s="98"/>
    </row>
    <row r="649" spans="1:7" ht="42.75">
      <c r="A649" s="99">
        <v>647</v>
      </c>
      <c r="B649" s="439" t="s">
        <v>5162</v>
      </c>
      <c r="C649" s="93"/>
      <c r="D649" s="94"/>
      <c r="E649" s="95">
        <v>40000</v>
      </c>
      <c r="F649" s="440" t="s">
        <v>5163</v>
      </c>
      <c r="G649" s="98"/>
    </row>
    <row r="650" spans="1:7" ht="42.75">
      <c r="A650" s="88">
        <v>648</v>
      </c>
      <c r="B650" s="439" t="s">
        <v>3379</v>
      </c>
      <c r="C650" s="93"/>
      <c r="D650" s="94"/>
      <c r="E650" s="95">
        <v>56000</v>
      </c>
      <c r="F650" s="440" t="s">
        <v>5163</v>
      </c>
      <c r="G650" s="98"/>
    </row>
    <row r="651" spans="1:7" ht="42.75">
      <c r="A651" s="99">
        <v>649</v>
      </c>
      <c r="B651" s="439" t="s">
        <v>2297</v>
      </c>
      <c r="C651" s="93"/>
      <c r="D651" s="94"/>
      <c r="E651" s="95">
        <v>24000</v>
      </c>
      <c r="F651" s="440" t="s">
        <v>5163</v>
      </c>
      <c r="G651" s="98"/>
    </row>
    <row r="652" spans="1:7" ht="42.75">
      <c r="A652" s="88">
        <v>650</v>
      </c>
      <c r="B652" s="439" t="s">
        <v>2298</v>
      </c>
      <c r="C652" s="93"/>
      <c r="D652" s="94"/>
      <c r="E652" s="95">
        <v>46000</v>
      </c>
      <c r="F652" s="440" t="s">
        <v>5164</v>
      </c>
      <c r="G652" s="98"/>
    </row>
    <row r="653" spans="1:7" ht="42.75">
      <c r="A653" s="99">
        <v>651</v>
      </c>
      <c r="B653" s="439" t="s">
        <v>2299</v>
      </c>
      <c r="C653" s="93"/>
      <c r="D653" s="94"/>
      <c r="E653" s="95">
        <v>10000</v>
      </c>
      <c r="F653" s="440" t="s">
        <v>5165</v>
      </c>
      <c r="G653" s="98"/>
    </row>
    <row r="654" spans="1:7" ht="42.75">
      <c r="A654" s="88">
        <v>652</v>
      </c>
      <c r="B654" s="439" t="s">
        <v>2302</v>
      </c>
      <c r="C654" s="93"/>
      <c r="D654" s="94"/>
      <c r="E654" s="95">
        <v>24000</v>
      </c>
      <c r="F654" s="446" t="s">
        <v>5166</v>
      </c>
      <c r="G654" s="98"/>
    </row>
    <row r="655" spans="1:7" ht="42.75">
      <c r="A655" s="99">
        <v>653</v>
      </c>
      <c r="B655" s="439" t="s">
        <v>2303</v>
      </c>
      <c r="C655" s="93"/>
      <c r="D655" s="94"/>
      <c r="E655" s="95">
        <v>24000</v>
      </c>
      <c r="F655" s="440" t="s">
        <v>5167</v>
      </c>
      <c r="G655" s="98"/>
    </row>
    <row r="656" spans="1:7" ht="42.75">
      <c r="A656" s="88">
        <v>654</v>
      </c>
      <c r="B656" s="439" t="s">
        <v>5168</v>
      </c>
      <c r="C656" s="93"/>
      <c r="D656" s="94"/>
      <c r="E656" s="95">
        <v>10000</v>
      </c>
      <c r="F656" s="440" t="s">
        <v>5169</v>
      </c>
      <c r="G656" s="98"/>
    </row>
    <row r="657" spans="1:7" ht="42.75">
      <c r="A657" s="99">
        <v>655</v>
      </c>
      <c r="B657" s="439" t="s">
        <v>3323</v>
      </c>
      <c r="C657" s="93"/>
      <c r="D657" s="94"/>
      <c r="E657" s="95">
        <v>20000</v>
      </c>
      <c r="F657" s="440" t="s">
        <v>5170</v>
      </c>
      <c r="G657" s="98"/>
    </row>
    <row r="658" spans="1:7" ht="42.75">
      <c r="A658" s="88">
        <v>656</v>
      </c>
      <c r="B658" s="439" t="s">
        <v>5171</v>
      </c>
      <c r="C658" s="93"/>
      <c r="D658" s="94"/>
      <c r="E658" s="95">
        <v>60000</v>
      </c>
      <c r="F658" s="440" t="s">
        <v>5172</v>
      </c>
      <c r="G658" s="98"/>
    </row>
    <row r="659" spans="1:7" ht="42.75">
      <c r="A659" s="99">
        <v>657</v>
      </c>
      <c r="B659" s="439" t="s">
        <v>3302</v>
      </c>
      <c r="C659" s="93"/>
      <c r="D659" s="94"/>
      <c r="E659" s="95">
        <v>80000</v>
      </c>
      <c r="F659" s="440" t="s">
        <v>5173</v>
      </c>
      <c r="G659" s="98"/>
    </row>
    <row r="660" spans="1:7" ht="42.75">
      <c r="A660" s="88">
        <v>658</v>
      </c>
      <c r="B660" s="439" t="s">
        <v>5174</v>
      </c>
      <c r="C660" s="93"/>
      <c r="D660" s="94"/>
      <c r="E660" s="95">
        <v>20000</v>
      </c>
      <c r="F660" s="440" t="s">
        <v>5173</v>
      </c>
      <c r="G660" s="98"/>
    </row>
    <row r="661" spans="1:7" ht="42.75">
      <c r="A661" s="99">
        <v>659</v>
      </c>
      <c r="B661" s="439" t="s">
        <v>5175</v>
      </c>
      <c r="C661" s="93"/>
      <c r="D661" s="94"/>
      <c r="E661" s="95">
        <v>24000</v>
      </c>
      <c r="F661" s="440" t="s">
        <v>5173</v>
      </c>
      <c r="G661" s="98"/>
    </row>
    <row r="662" spans="1:7" ht="42.75">
      <c r="A662" s="88">
        <v>660</v>
      </c>
      <c r="B662" s="439" t="s">
        <v>3324</v>
      </c>
      <c r="C662" s="93"/>
      <c r="D662" s="94"/>
      <c r="E662" s="95">
        <v>38000</v>
      </c>
      <c r="F662" s="440" t="s">
        <v>5176</v>
      </c>
      <c r="G662" s="98"/>
    </row>
    <row r="663" spans="1:7" ht="42.75">
      <c r="A663" s="99">
        <v>661</v>
      </c>
      <c r="B663" s="439" t="s">
        <v>3380</v>
      </c>
      <c r="C663" s="93"/>
      <c r="D663" s="94"/>
      <c r="E663" s="95">
        <v>12000</v>
      </c>
      <c r="F663" s="440" t="s">
        <v>5177</v>
      </c>
      <c r="G663" s="98"/>
    </row>
    <row r="664" spans="1:7" ht="42.75">
      <c r="A664" s="88">
        <v>662</v>
      </c>
      <c r="B664" s="439" t="s">
        <v>5178</v>
      </c>
      <c r="C664" s="93"/>
      <c r="D664" s="94"/>
      <c r="E664" s="95">
        <v>48000</v>
      </c>
      <c r="F664" s="440" t="s">
        <v>5179</v>
      </c>
      <c r="G664" s="98"/>
    </row>
    <row r="665" spans="1:7" ht="42.75">
      <c r="A665" s="99">
        <v>663</v>
      </c>
      <c r="B665" s="439" t="s">
        <v>5180</v>
      </c>
      <c r="C665" s="93"/>
      <c r="D665" s="94"/>
      <c r="E665" s="95">
        <v>20000</v>
      </c>
      <c r="F665" s="440" t="s">
        <v>5181</v>
      </c>
      <c r="G665" s="98"/>
    </row>
    <row r="666" spans="1:7" ht="42.75">
      <c r="A666" s="88">
        <v>664</v>
      </c>
      <c r="B666" s="439" t="s">
        <v>2310</v>
      </c>
      <c r="C666" s="93"/>
      <c r="D666" s="94"/>
      <c r="E666" s="95">
        <v>20000</v>
      </c>
      <c r="F666" s="440" t="s">
        <v>5181</v>
      </c>
      <c r="G666" s="98"/>
    </row>
    <row r="667" spans="1:7" ht="42.75">
      <c r="A667" s="99">
        <v>665</v>
      </c>
      <c r="B667" s="439" t="s">
        <v>3441</v>
      </c>
      <c r="C667" s="93"/>
      <c r="D667" s="94"/>
      <c r="E667" s="95">
        <v>40000</v>
      </c>
      <c r="F667" s="446" t="s">
        <v>5181</v>
      </c>
      <c r="G667" s="98"/>
    </row>
    <row r="668" spans="1:7" ht="42.75">
      <c r="A668" s="88">
        <v>666</v>
      </c>
      <c r="B668" s="439" t="s">
        <v>2311</v>
      </c>
      <c r="C668" s="93"/>
      <c r="D668" s="94"/>
      <c r="E668" s="95">
        <v>56000</v>
      </c>
      <c r="F668" s="440" t="s">
        <v>5181</v>
      </c>
      <c r="G668" s="98"/>
    </row>
    <row r="669" spans="1:7" ht="42.75">
      <c r="A669" s="99">
        <v>667</v>
      </c>
      <c r="B669" s="439" t="s">
        <v>3529</v>
      </c>
      <c r="C669" s="93"/>
      <c r="D669" s="94"/>
      <c r="E669" s="95">
        <v>80000</v>
      </c>
      <c r="F669" s="440" t="s">
        <v>5182</v>
      </c>
      <c r="G669" s="98"/>
    </row>
    <row r="670" spans="1:7" ht="42.75">
      <c r="A670" s="88">
        <v>668</v>
      </c>
      <c r="B670" s="439" t="s">
        <v>5183</v>
      </c>
      <c r="C670" s="93"/>
      <c r="D670" s="94"/>
      <c r="E670" s="95">
        <v>96000</v>
      </c>
      <c r="F670" s="440" t="s">
        <v>5184</v>
      </c>
      <c r="G670" s="98"/>
    </row>
    <row r="671" spans="1:7" ht="42.75">
      <c r="A671" s="99">
        <v>669</v>
      </c>
      <c r="B671" s="439" t="s">
        <v>3438</v>
      </c>
      <c r="C671" s="93"/>
      <c r="D671" s="94"/>
      <c r="E671" s="95">
        <v>6000</v>
      </c>
      <c r="F671" s="440" t="s">
        <v>5185</v>
      </c>
      <c r="G671" s="98"/>
    </row>
    <row r="672" spans="1:7" ht="42.75">
      <c r="A672" s="88">
        <v>670</v>
      </c>
      <c r="B672" s="439" t="s">
        <v>2322</v>
      </c>
      <c r="C672" s="93"/>
      <c r="D672" s="94"/>
      <c r="E672" s="95">
        <v>96000</v>
      </c>
      <c r="F672" s="440" t="s">
        <v>5186</v>
      </c>
      <c r="G672" s="98"/>
    </row>
    <row r="673" spans="1:7" ht="42.75">
      <c r="A673" s="99">
        <v>671</v>
      </c>
      <c r="B673" s="439" t="s">
        <v>730</v>
      </c>
      <c r="C673" s="93"/>
      <c r="D673" s="94"/>
      <c r="E673" s="95">
        <v>96000</v>
      </c>
      <c r="F673" s="440" t="s">
        <v>5187</v>
      </c>
      <c r="G673" s="98"/>
    </row>
    <row r="674" spans="1:7" ht="42.75">
      <c r="A674" s="88">
        <v>672</v>
      </c>
      <c r="B674" s="439" t="s">
        <v>787</v>
      </c>
      <c r="C674" s="93"/>
      <c r="D674" s="94"/>
      <c r="E674" s="95">
        <v>96000</v>
      </c>
      <c r="F674" s="440" t="s">
        <v>5188</v>
      </c>
      <c r="G674" s="98"/>
    </row>
    <row r="675" spans="1:7" ht="42.75">
      <c r="A675" s="99">
        <v>673</v>
      </c>
      <c r="B675" s="439" t="s">
        <v>2338</v>
      </c>
      <c r="C675" s="93"/>
      <c r="D675" s="94"/>
      <c r="E675" s="95">
        <v>48000</v>
      </c>
      <c r="F675" s="440" t="s">
        <v>5189</v>
      </c>
      <c r="G675" s="98"/>
    </row>
    <row r="676" spans="1:7" ht="42.75">
      <c r="A676" s="88">
        <v>674</v>
      </c>
      <c r="B676" s="439" t="s">
        <v>5190</v>
      </c>
      <c r="C676" s="93"/>
      <c r="D676" s="94"/>
      <c r="E676" s="95">
        <v>72000</v>
      </c>
      <c r="F676" s="440" t="s">
        <v>5191</v>
      </c>
      <c r="G676" s="98"/>
    </row>
    <row r="677" spans="1:7" ht="42.75">
      <c r="A677" s="99">
        <v>675</v>
      </c>
      <c r="B677" s="439" t="s">
        <v>5192</v>
      </c>
      <c r="C677" s="93"/>
      <c r="D677" s="94"/>
      <c r="E677" s="95">
        <v>72000</v>
      </c>
      <c r="F677" s="440" t="s">
        <v>5193</v>
      </c>
      <c r="G677" s="98"/>
    </row>
    <row r="678" spans="1:7" ht="42.75">
      <c r="A678" s="88">
        <v>676</v>
      </c>
      <c r="B678" s="439" t="s">
        <v>5194</v>
      </c>
      <c r="C678" s="93"/>
      <c r="D678" s="94"/>
      <c r="E678" s="95">
        <v>72000</v>
      </c>
      <c r="F678" s="440" t="s">
        <v>5195</v>
      </c>
      <c r="G678" s="98"/>
    </row>
    <row r="679" spans="1:7" ht="42.75">
      <c r="A679" s="99">
        <v>677</v>
      </c>
      <c r="B679" s="439" t="s">
        <v>5196</v>
      </c>
      <c r="C679" s="93"/>
      <c r="D679" s="94"/>
      <c r="E679" s="95">
        <v>72000</v>
      </c>
      <c r="F679" s="440" t="s">
        <v>5197</v>
      </c>
      <c r="G679" s="98"/>
    </row>
    <row r="680" spans="1:7" ht="42.75">
      <c r="A680" s="88">
        <v>678</v>
      </c>
      <c r="B680" s="439" t="s">
        <v>5198</v>
      </c>
      <c r="C680" s="93"/>
      <c r="D680" s="94"/>
      <c r="E680" s="95">
        <v>69000</v>
      </c>
      <c r="F680" s="440" t="s">
        <v>5199</v>
      </c>
      <c r="G680" s="98"/>
    </row>
    <row r="681" spans="1:7" ht="27" customHeight="1">
      <c r="A681" s="554" t="s">
        <v>1938</v>
      </c>
      <c r="B681" s="554"/>
      <c r="C681" s="554"/>
      <c r="D681" s="554"/>
      <c r="E681" s="443">
        <f>SUM(E3:E680)</f>
        <v>39210714</v>
      </c>
      <c r="F681" s="446"/>
      <c r="G681" s="98"/>
    </row>
    <row r="682" spans="1:7">
      <c r="B682" s="87"/>
      <c r="C682" s="103"/>
      <c r="E682" s="101"/>
    </row>
    <row r="683" spans="1:7">
      <c r="B683" s="87"/>
      <c r="E683" s="101"/>
    </row>
    <row r="684" spans="1:7">
      <c r="B684" s="87"/>
      <c r="E684" s="101"/>
    </row>
    <row r="685" spans="1:7">
      <c r="B685" s="87"/>
      <c r="E685" s="101"/>
    </row>
    <row r="686" spans="1:7">
      <c r="B686" s="87"/>
      <c r="E686" s="101"/>
    </row>
    <row r="687" spans="1:7">
      <c r="B687" s="87"/>
      <c r="E687" s="101"/>
    </row>
    <row r="688" spans="1:7">
      <c r="B688" s="87"/>
      <c r="E688" s="101"/>
    </row>
    <row r="689" spans="2:7">
      <c r="B689" s="87"/>
      <c r="E689" s="101"/>
    </row>
    <row r="690" spans="2:7">
      <c r="B690" s="87"/>
      <c r="E690" s="101"/>
    </row>
    <row r="691" spans="2:7">
      <c r="B691" s="87"/>
      <c r="E691" s="101"/>
    </row>
    <row r="692" spans="2:7">
      <c r="B692" s="87"/>
      <c r="E692" s="101"/>
    </row>
    <row r="693" spans="2:7">
      <c r="B693" s="87"/>
      <c r="E693" s="101"/>
    </row>
    <row r="694" spans="2:7">
      <c r="B694" s="87"/>
      <c r="E694" s="101"/>
    </row>
    <row r="695" spans="2:7">
      <c r="B695" s="87"/>
      <c r="E695" s="101"/>
    </row>
    <row r="696" spans="2:7">
      <c r="B696" s="87"/>
      <c r="E696" s="101"/>
    </row>
    <row r="697" spans="2:7">
      <c r="B697" s="87"/>
      <c r="E697" s="101"/>
    </row>
    <row r="698" spans="2:7">
      <c r="B698" s="87"/>
      <c r="E698" s="101"/>
    </row>
    <row r="699" spans="2:7">
      <c r="B699" s="87"/>
      <c r="E699" s="101"/>
    </row>
    <row r="700" spans="2:7">
      <c r="G700" s="101"/>
    </row>
    <row r="701" spans="2:7">
      <c r="G701" s="101"/>
    </row>
    <row r="702" spans="2:7">
      <c r="G702" s="101"/>
    </row>
    <row r="703" spans="2:7">
      <c r="G703" s="101"/>
    </row>
    <row r="704" spans="2:7">
      <c r="G704" s="101"/>
    </row>
    <row r="705" spans="7:7">
      <c r="G705" s="101"/>
    </row>
    <row r="706" spans="7:7">
      <c r="G706" s="101"/>
    </row>
    <row r="707" spans="7:7">
      <c r="G707" s="101"/>
    </row>
    <row r="708" spans="7:7">
      <c r="G708" s="101"/>
    </row>
    <row r="709" spans="7:7">
      <c r="G709" s="101"/>
    </row>
    <row r="710" spans="7:7">
      <c r="G710" s="101"/>
    </row>
    <row r="711" spans="7:7">
      <c r="G711" s="101"/>
    </row>
    <row r="712" spans="7:7">
      <c r="G712" s="101"/>
    </row>
    <row r="713" spans="7:7">
      <c r="G713" s="101"/>
    </row>
    <row r="714" spans="7:7">
      <c r="G714" s="101"/>
    </row>
    <row r="715" spans="7:7">
      <c r="G715" s="101"/>
    </row>
    <row r="716" spans="7:7">
      <c r="G716" s="101"/>
    </row>
    <row r="717" spans="7:7">
      <c r="G717" s="101"/>
    </row>
    <row r="718" spans="7:7">
      <c r="G718" s="101"/>
    </row>
    <row r="719" spans="7:7">
      <c r="G719" s="101"/>
    </row>
    <row r="720" spans="7:7">
      <c r="G720" s="101"/>
    </row>
    <row r="721" spans="7:7">
      <c r="G721" s="101"/>
    </row>
    <row r="722" spans="7:7">
      <c r="G722" s="101"/>
    </row>
    <row r="723" spans="7:7">
      <c r="G723" s="101"/>
    </row>
    <row r="724" spans="7:7">
      <c r="G724" s="101"/>
    </row>
    <row r="725" spans="7:7">
      <c r="G725" s="101"/>
    </row>
    <row r="726" spans="7:7">
      <c r="G726" s="101"/>
    </row>
    <row r="727" spans="7:7">
      <c r="G727" s="101"/>
    </row>
    <row r="728" spans="7:7">
      <c r="G728" s="101"/>
    </row>
    <row r="729" spans="7:7">
      <c r="G729" s="101"/>
    </row>
    <row r="730" spans="7:7">
      <c r="G730" s="101"/>
    </row>
    <row r="731" spans="7:7">
      <c r="G731" s="101"/>
    </row>
    <row r="732" spans="7:7">
      <c r="G732" s="101"/>
    </row>
    <row r="733" spans="7:7">
      <c r="G733" s="101"/>
    </row>
    <row r="734" spans="7:7">
      <c r="G734" s="101"/>
    </row>
    <row r="735" spans="7:7">
      <c r="G735" s="101"/>
    </row>
    <row r="736" spans="7:7">
      <c r="G736" s="101"/>
    </row>
    <row r="737" spans="7:7">
      <c r="G737" s="101"/>
    </row>
    <row r="738" spans="7:7">
      <c r="G738" s="101"/>
    </row>
    <row r="739" spans="7:7">
      <c r="G739" s="101"/>
    </row>
    <row r="740" spans="7:7">
      <c r="G740" s="101"/>
    </row>
    <row r="741" spans="7:7">
      <c r="G741" s="101"/>
    </row>
    <row r="742" spans="7:7">
      <c r="G742" s="101"/>
    </row>
    <row r="743" spans="7:7">
      <c r="G743" s="101"/>
    </row>
    <row r="744" spans="7:7">
      <c r="G744" s="101"/>
    </row>
    <row r="745" spans="7:7">
      <c r="G745" s="101"/>
    </row>
    <row r="746" spans="7:7">
      <c r="G746" s="101"/>
    </row>
    <row r="747" spans="7:7">
      <c r="G747" s="101"/>
    </row>
    <row r="748" spans="7:7">
      <c r="G748" s="101"/>
    </row>
    <row r="749" spans="7:7">
      <c r="G749" s="101"/>
    </row>
    <row r="750" spans="7:7">
      <c r="G750" s="101"/>
    </row>
    <row r="751" spans="7:7">
      <c r="G751" s="101"/>
    </row>
    <row r="752" spans="7:7">
      <c r="G752" s="101"/>
    </row>
    <row r="753" spans="7:7">
      <c r="G753" s="101"/>
    </row>
    <row r="754" spans="7:7">
      <c r="G754" s="101"/>
    </row>
    <row r="755" spans="7:7">
      <c r="G755" s="101"/>
    </row>
    <row r="756" spans="7:7">
      <c r="G756" s="101"/>
    </row>
    <row r="757" spans="7:7">
      <c r="G757" s="101"/>
    </row>
    <row r="758" spans="7:7">
      <c r="G758" s="101"/>
    </row>
    <row r="759" spans="7:7">
      <c r="G759" s="101"/>
    </row>
    <row r="760" spans="7:7">
      <c r="G760" s="101"/>
    </row>
    <row r="761" spans="7:7">
      <c r="G761" s="101"/>
    </row>
    <row r="762" spans="7:7">
      <c r="G762" s="101"/>
    </row>
    <row r="763" spans="7:7">
      <c r="G763" s="101"/>
    </row>
    <row r="764" spans="7:7">
      <c r="G764" s="101"/>
    </row>
    <row r="765" spans="7:7">
      <c r="G765" s="101"/>
    </row>
    <row r="766" spans="7:7">
      <c r="G766" s="101"/>
    </row>
    <row r="767" spans="7:7">
      <c r="G767" s="101"/>
    </row>
    <row r="768" spans="7:7">
      <c r="G768" s="101"/>
    </row>
    <row r="769" spans="7:7">
      <c r="G769" s="101"/>
    </row>
    <row r="770" spans="7:7">
      <c r="G770" s="101"/>
    </row>
    <row r="771" spans="7:7">
      <c r="G771" s="101"/>
    </row>
    <row r="772" spans="7:7">
      <c r="G772" s="101"/>
    </row>
    <row r="773" spans="7:7">
      <c r="G773" s="101"/>
    </row>
    <row r="774" spans="7:7">
      <c r="G774" s="101"/>
    </row>
    <row r="775" spans="7:7">
      <c r="G775" s="101"/>
    </row>
    <row r="776" spans="7:7">
      <c r="G776" s="101"/>
    </row>
    <row r="777" spans="7:7">
      <c r="G777" s="101"/>
    </row>
    <row r="778" spans="7:7">
      <c r="G778" s="101"/>
    </row>
    <row r="779" spans="7:7">
      <c r="G779" s="101"/>
    </row>
    <row r="780" spans="7:7">
      <c r="G780" s="101"/>
    </row>
    <row r="781" spans="7:7">
      <c r="G781" s="101"/>
    </row>
    <row r="782" spans="7:7">
      <c r="G782" s="101"/>
    </row>
    <row r="783" spans="7:7">
      <c r="G783" s="101"/>
    </row>
    <row r="784" spans="7:7">
      <c r="G784" s="101"/>
    </row>
    <row r="785" spans="7:7">
      <c r="G785" s="101"/>
    </row>
    <row r="786" spans="7:7">
      <c r="G786" s="101"/>
    </row>
    <row r="787" spans="7:7">
      <c r="G787" s="101"/>
    </row>
    <row r="788" spans="7:7">
      <c r="G788" s="101"/>
    </row>
    <row r="789" spans="7:7">
      <c r="G789" s="101"/>
    </row>
    <row r="790" spans="7:7">
      <c r="G790" s="101"/>
    </row>
    <row r="791" spans="7:7">
      <c r="G791" s="101"/>
    </row>
    <row r="792" spans="7:7">
      <c r="G792" s="101"/>
    </row>
    <row r="793" spans="7:7">
      <c r="G793" s="101"/>
    </row>
    <row r="794" spans="7:7">
      <c r="G794" s="101"/>
    </row>
    <row r="795" spans="7:7">
      <c r="G795" s="101"/>
    </row>
    <row r="796" spans="7:7">
      <c r="G796" s="101"/>
    </row>
    <row r="797" spans="7:7">
      <c r="G797" s="101"/>
    </row>
    <row r="798" spans="7:7">
      <c r="G798" s="101"/>
    </row>
    <row r="799" spans="7:7">
      <c r="G799" s="101"/>
    </row>
    <row r="800" spans="7:7">
      <c r="G800" s="101"/>
    </row>
    <row r="801" spans="7:7">
      <c r="G801" s="101"/>
    </row>
    <row r="802" spans="7:7">
      <c r="G802" s="101"/>
    </row>
    <row r="803" spans="7:7">
      <c r="G803" s="101"/>
    </row>
    <row r="804" spans="7:7">
      <c r="G804" s="101"/>
    </row>
    <row r="805" spans="7:7">
      <c r="G805" s="101"/>
    </row>
    <row r="806" spans="7:7">
      <c r="G806" s="101"/>
    </row>
    <row r="807" spans="7:7">
      <c r="G807" s="101"/>
    </row>
    <row r="808" spans="7:7">
      <c r="G808" s="101"/>
    </row>
    <row r="809" spans="7:7">
      <c r="G809" s="101"/>
    </row>
    <row r="810" spans="7:7">
      <c r="G810" s="101"/>
    </row>
    <row r="811" spans="7:7">
      <c r="G811" s="101"/>
    </row>
    <row r="812" spans="7:7">
      <c r="G812" s="101"/>
    </row>
    <row r="813" spans="7:7">
      <c r="G813" s="101"/>
    </row>
    <row r="814" spans="7:7">
      <c r="G814" s="101"/>
    </row>
    <row r="815" spans="7:7">
      <c r="G815" s="101"/>
    </row>
    <row r="816" spans="7:7">
      <c r="G816" s="101"/>
    </row>
    <row r="817" spans="7:7">
      <c r="G817" s="101"/>
    </row>
    <row r="818" spans="7:7">
      <c r="G818" s="101"/>
    </row>
    <row r="819" spans="7:7">
      <c r="G819" s="101"/>
    </row>
    <row r="820" spans="7:7">
      <c r="G820" s="101"/>
    </row>
    <row r="821" spans="7:7">
      <c r="G821" s="101"/>
    </row>
    <row r="822" spans="7:7">
      <c r="G822" s="101"/>
    </row>
    <row r="823" spans="7:7">
      <c r="G823" s="101"/>
    </row>
    <row r="824" spans="7:7">
      <c r="G824" s="101"/>
    </row>
    <row r="825" spans="7:7">
      <c r="G825" s="101"/>
    </row>
    <row r="826" spans="7:7">
      <c r="G826" s="101"/>
    </row>
    <row r="827" spans="7:7">
      <c r="G827" s="101"/>
    </row>
    <row r="828" spans="7:7">
      <c r="G828" s="101"/>
    </row>
    <row r="829" spans="7:7">
      <c r="G829" s="101"/>
    </row>
    <row r="830" spans="7:7">
      <c r="G830" s="101"/>
    </row>
    <row r="831" spans="7:7">
      <c r="G831" s="101"/>
    </row>
    <row r="832" spans="7:7">
      <c r="G832" s="101"/>
    </row>
    <row r="833" spans="7:7">
      <c r="G833" s="101"/>
    </row>
    <row r="834" spans="7:7">
      <c r="G834" s="101"/>
    </row>
    <row r="835" spans="7:7">
      <c r="G835" s="101"/>
    </row>
    <row r="836" spans="7:7">
      <c r="G836" s="101"/>
    </row>
    <row r="837" spans="7:7">
      <c r="G837" s="101"/>
    </row>
    <row r="838" spans="7:7">
      <c r="G838" s="101"/>
    </row>
    <row r="839" spans="7:7">
      <c r="G839" s="101"/>
    </row>
    <row r="840" spans="7:7">
      <c r="G840" s="101"/>
    </row>
    <row r="841" spans="7:7">
      <c r="G841" s="101"/>
    </row>
    <row r="842" spans="7:7">
      <c r="G842" s="101"/>
    </row>
    <row r="843" spans="7:7">
      <c r="G843" s="101"/>
    </row>
    <row r="844" spans="7:7">
      <c r="G844" s="101"/>
    </row>
    <row r="845" spans="7:7">
      <c r="G845" s="101"/>
    </row>
    <row r="846" spans="7:7">
      <c r="G846" s="101"/>
    </row>
    <row r="847" spans="7:7">
      <c r="G847" s="101"/>
    </row>
    <row r="848" spans="7:7">
      <c r="G848" s="101"/>
    </row>
    <row r="849" spans="7:7">
      <c r="G849" s="101"/>
    </row>
    <row r="850" spans="7:7">
      <c r="G850" s="101"/>
    </row>
    <row r="851" spans="7:7">
      <c r="G851" s="101"/>
    </row>
    <row r="852" spans="7:7">
      <c r="G852" s="101"/>
    </row>
    <row r="853" spans="7:7">
      <c r="G853" s="101"/>
    </row>
    <row r="854" spans="7:7">
      <c r="G854" s="101"/>
    </row>
    <row r="855" spans="7:7">
      <c r="G855" s="101"/>
    </row>
    <row r="856" spans="7:7">
      <c r="G856" s="101"/>
    </row>
    <row r="857" spans="7:7">
      <c r="G857" s="101"/>
    </row>
    <row r="858" spans="7:7">
      <c r="G858" s="101"/>
    </row>
    <row r="859" spans="7:7">
      <c r="G859" s="101"/>
    </row>
    <row r="860" spans="7:7">
      <c r="G860" s="101"/>
    </row>
    <row r="861" spans="7:7">
      <c r="G861" s="101"/>
    </row>
    <row r="862" spans="7:7">
      <c r="G862" s="101"/>
    </row>
    <row r="863" spans="7:7">
      <c r="G863" s="101"/>
    </row>
    <row r="864" spans="7:7">
      <c r="G864" s="101"/>
    </row>
    <row r="865" spans="7:7">
      <c r="G865" s="101"/>
    </row>
    <row r="866" spans="7:7">
      <c r="G866" s="101"/>
    </row>
    <row r="867" spans="7:7">
      <c r="G867" s="101"/>
    </row>
    <row r="868" spans="7:7">
      <c r="G868" s="101"/>
    </row>
    <row r="869" spans="7:7">
      <c r="G869" s="101"/>
    </row>
    <row r="870" spans="7:7">
      <c r="G870" s="101"/>
    </row>
    <row r="871" spans="7:7">
      <c r="G871" s="101"/>
    </row>
    <row r="872" spans="7:7">
      <c r="G872" s="101"/>
    </row>
    <row r="873" spans="7:7">
      <c r="G873" s="101"/>
    </row>
    <row r="874" spans="7:7">
      <c r="G874" s="101"/>
    </row>
    <row r="875" spans="7:7">
      <c r="G875" s="101"/>
    </row>
    <row r="876" spans="7:7">
      <c r="G876" s="101"/>
    </row>
    <row r="877" spans="7:7">
      <c r="G877" s="101"/>
    </row>
    <row r="878" spans="7:7">
      <c r="G878" s="101"/>
    </row>
    <row r="879" spans="7:7">
      <c r="G879" s="101"/>
    </row>
    <row r="880" spans="7:7">
      <c r="G880" s="101"/>
    </row>
    <row r="881" spans="7:7">
      <c r="G881" s="101"/>
    </row>
    <row r="882" spans="7:7">
      <c r="G882" s="101"/>
    </row>
    <row r="883" spans="7:7">
      <c r="G883" s="101"/>
    </row>
    <row r="884" spans="7:7">
      <c r="G884" s="101"/>
    </row>
    <row r="885" spans="7:7">
      <c r="G885" s="101"/>
    </row>
    <row r="886" spans="7:7">
      <c r="G886" s="101"/>
    </row>
    <row r="887" spans="7:7">
      <c r="G887" s="101"/>
    </row>
    <row r="888" spans="7:7">
      <c r="G888" s="101"/>
    </row>
    <row r="889" spans="7:7">
      <c r="G889" s="101"/>
    </row>
    <row r="890" spans="7:7">
      <c r="G890" s="101"/>
    </row>
    <row r="891" spans="7:7">
      <c r="G891" s="101"/>
    </row>
    <row r="892" spans="7:7">
      <c r="G892" s="101"/>
    </row>
    <row r="893" spans="7:7">
      <c r="G893" s="101"/>
    </row>
    <row r="894" spans="7:7">
      <c r="G894" s="101"/>
    </row>
    <row r="895" spans="7:7">
      <c r="G895" s="101"/>
    </row>
    <row r="896" spans="7:7">
      <c r="G896" s="101"/>
    </row>
    <row r="897" spans="7:7">
      <c r="G897" s="101"/>
    </row>
    <row r="898" spans="7:7">
      <c r="G898" s="101"/>
    </row>
    <row r="899" spans="7:7">
      <c r="G899" s="101"/>
    </row>
    <row r="900" spans="7:7">
      <c r="G900" s="101"/>
    </row>
    <row r="901" spans="7:7">
      <c r="G901" s="101"/>
    </row>
    <row r="902" spans="7:7">
      <c r="G902" s="101"/>
    </row>
    <row r="903" spans="7:7">
      <c r="G903" s="101"/>
    </row>
    <row r="904" spans="7:7">
      <c r="G904" s="101"/>
    </row>
    <row r="905" spans="7:7">
      <c r="G905" s="101"/>
    </row>
    <row r="906" spans="7:7">
      <c r="G906" s="101"/>
    </row>
    <row r="907" spans="7:7">
      <c r="G907" s="101"/>
    </row>
    <row r="908" spans="7:7">
      <c r="G908" s="101"/>
    </row>
    <row r="909" spans="7:7">
      <c r="G909" s="101"/>
    </row>
    <row r="910" spans="7:7">
      <c r="G910" s="101"/>
    </row>
    <row r="911" spans="7:7">
      <c r="G911" s="101"/>
    </row>
    <row r="912" spans="7:7">
      <c r="G912" s="101"/>
    </row>
    <row r="913" spans="7:7">
      <c r="G913" s="101"/>
    </row>
    <row r="914" spans="7:7">
      <c r="G914" s="101"/>
    </row>
    <row r="915" spans="7:7">
      <c r="G915" s="101"/>
    </row>
    <row r="916" spans="7:7">
      <c r="G916" s="101"/>
    </row>
    <row r="917" spans="7:7">
      <c r="G917" s="101"/>
    </row>
    <row r="918" spans="7:7">
      <c r="G918" s="101"/>
    </row>
    <row r="919" spans="7:7">
      <c r="G919" s="101"/>
    </row>
    <row r="920" spans="7:7">
      <c r="G920" s="101"/>
    </row>
    <row r="921" spans="7:7">
      <c r="G921" s="101"/>
    </row>
    <row r="922" spans="7:7">
      <c r="G922" s="101"/>
    </row>
    <row r="923" spans="7:7">
      <c r="G923" s="101"/>
    </row>
    <row r="924" spans="7:7">
      <c r="G924" s="101"/>
    </row>
    <row r="925" spans="7:7">
      <c r="G925" s="101"/>
    </row>
    <row r="926" spans="7:7">
      <c r="G926" s="101"/>
    </row>
    <row r="927" spans="7:7">
      <c r="G927" s="101"/>
    </row>
    <row r="928" spans="7:7">
      <c r="G928" s="101"/>
    </row>
    <row r="929" spans="7:7">
      <c r="G929" s="101"/>
    </row>
    <row r="930" spans="7:7">
      <c r="G930" s="101"/>
    </row>
    <row r="931" spans="7:7">
      <c r="G931" s="101"/>
    </row>
    <row r="932" spans="7:7">
      <c r="G932" s="101"/>
    </row>
    <row r="933" spans="7:7">
      <c r="G933" s="101"/>
    </row>
    <row r="934" spans="7:7">
      <c r="G934" s="101"/>
    </row>
    <row r="935" spans="7:7">
      <c r="G935" s="101"/>
    </row>
    <row r="936" spans="7:7">
      <c r="G936" s="101"/>
    </row>
    <row r="937" spans="7:7">
      <c r="G937" s="101"/>
    </row>
    <row r="938" spans="7:7">
      <c r="G938" s="101"/>
    </row>
    <row r="939" spans="7:7">
      <c r="G939" s="101"/>
    </row>
    <row r="940" spans="7:7">
      <c r="G940" s="101"/>
    </row>
    <row r="941" spans="7:7">
      <c r="G941" s="101"/>
    </row>
    <row r="942" spans="7:7">
      <c r="G942" s="101"/>
    </row>
    <row r="943" spans="7:7">
      <c r="G943" s="101"/>
    </row>
    <row r="944" spans="7:7">
      <c r="G944" s="101"/>
    </row>
    <row r="945" spans="7:7">
      <c r="G945" s="101"/>
    </row>
    <row r="946" spans="7:7">
      <c r="G946" s="101"/>
    </row>
    <row r="947" spans="7:7">
      <c r="G947" s="101"/>
    </row>
    <row r="948" spans="7:7">
      <c r="G948" s="101"/>
    </row>
    <row r="949" spans="7:7">
      <c r="G949" s="101"/>
    </row>
    <row r="950" spans="7:7">
      <c r="G950" s="101"/>
    </row>
    <row r="951" spans="7:7">
      <c r="G951" s="101"/>
    </row>
    <row r="952" spans="7:7">
      <c r="G952" s="101"/>
    </row>
    <row r="953" spans="7:7">
      <c r="G953" s="101"/>
    </row>
    <row r="954" spans="7:7">
      <c r="G954" s="101"/>
    </row>
    <row r="955" spans="7:7">
      <c r="G955" s="101"/>
    </row>
    <row r="956" spans="7:7">
      <c r="G956" s="101"/>
    </row>
    <row r="957" spans="7:7">
      <c r="G957" s="101"/>
    </row>
    <row r="958" spans="7:7">
      <c r="G958" s="101"/>
    </row>
    <row r="959" spans="7:7">
      <c r="G959" s="101"/>
    </row>
    <row r="960" spans="7:7">
      <c r="G960" s="101"/>
    </row>
    <row r="961" spans="7:7">
      <c r="G961" s="101"/>
    </row>
    <row r="962" spans="7:7">
      <c r="G962" s="101"/>
    </row>
    <row r="963" spans="7:7">
      <c r="G963" s="101"/>
    </row>
    <row r="964" spans="7:7">
      <c r="G964" s="101"/>
    </row>
    <row r="965" spans="7:7">
      <c r="G965" s="101"/>
    </row>
    <row r="966" spans="7:7">
      <c r="G966" s="101"/>
    </row>
    <row r="967" spans="7:7">
      <c r="G967" s="101"/>
    </row>
    <row r="968" spans="7:7">
      <c r="G968" s="101"/>
    </row>
    <row r="969" spans="7:7">
      <c r="G969" s="101"/>
    </row>
    <row r="970" spans="7:7">
      <c r="G970" s="101"/>
    </row>
    <row r="971" spans="7:7">
      <c r="G971" s="101"/>
    </row>
    <row r="972" spans="7:7">
      <c r="G972" s="101"/>
    </row>
    <row r="973" spans="7:7">
      <c r="G973" s="101"/>
    </row>
    <row r="974" spans="7:7">
      <c r="G974" s="101"/>
    </row>
    <row r="975" spans="7:7">
      <c r="G975" s="101"/>
    </row>
    <row r="976" spans="7:7">
      <c r="G976" s="101"/>
    </row>
    <row r="977" spans="7:7">
      <c r="G977" s="101"/>
    </row>
    <row r="978" spans="7:7">
      <c r="G978" s="101"/>
    </row>
    <row r="979" spans="7:7">
      <c r="G979" s="101"/>
    </row>
    <row r="980" spans="7:7">
      <c r="G980" s="101"/>
    </row>
    <row r="981" spans="7:7">
      <c r="G981" s="101"/>
    </row>
    <row r="982" spans="7:7">
      <c r="G982" s="101"/>
    </row>
    <row r="983" spans="7:7">
      <c r="G983" s="101"/>
    </row>
    <row r="984" spans="7:7">
      <c r="G984" s="101"/>
    </row>
    <row r="985" spans="7:7">
      <c r="G985" s="101"/>
    </row>
    <row r="986" spans="7:7">
      <c r="G986" s="101"/>
    </row>
    <row r="987" spans="7:7">
      <c r="G987" s="101"/>
    </row>
    <row r="988" spans="7:7">
      <c r="G988" s="101"/>
    </row>
    <row r="989" spans="7:7">
      <c r="G989" s="101"/>
    </row>
    <row r="990" spans="7:7">
      <c r="G990" s="101"/>
    </row>
    <row r="991" spans="7:7">
      <c r="G991" s="101"/>
    </row>
    <row r="992" spans="7:7">
      <c r="G992" s="101"/>
    </row>
    <row r="993" spans="7:7">
      <c r="G993" s="101"/>
    </row>
    <row r="994" spans="7:7">
      <c r="G994" s="101"/>
    </row>
    <row r="995" spans="7:7">
      <c r="G995" s="101"/>
    </row>
    <row r="996" spans="7:7">
      <c r="G996" s="101"/>
    </row>
    <row r="997" spans="7:7">
      <c r="G997" s="101"/>
    </row>
    <row r="998" spans="7:7">
      <c r="G998" s="101"/>
    </row>
    <row r="999" spans="7:7">
      <c r="G999" s="101"/>
    </row>
    <row r="1000" spans="7:7">
      <c r="G1000" s="101"/>
    </row>
    <row r="1001" spans="7:7">
      <c r="G1001" s="101"/>
    </row>
    <row r="1002" spans="7:7">
      <c r="G1002" s="101"/>
    </row>
    <row r="1003" spans="7:7">
      <c r="G1003" s="101"/>
    </row>
    <row r="1004" spans="7:7">
      <c r="G1004" s="101"/>
    </row>
    <row r="1005" spans="7:7">
      <c r="G1005" s="101"/>
    </row>
    <row r="1006" spans="7:7">
      <c r="G1006" s="101"/>
    </row>
    <row r="1007" spans="7:7">
      <c r="G1007" s="101"/>
    </row>
    <row r="1008" spans="7:7">
      <c r="G1008" s="101"/>
    </row>
    <row r="1009" spans="7:7">
      <c r="G1009" s="101"/>
    </row>
    <row r="1010" spans="7:7">
      <c r="G1010" s="101"/>
    </row>
    <row r="1011" spans="7:7">
      <c r="G1011" s="101"/>
    </row>
    <row r="1012" spans="7:7">
      <c r="G1012" s="101"/>
    </row>
    <row r="1013" spans="7:7">
      <c r="G1013" s="101"/>
    </row>
    <row r="1014" spans="7:7">
      <c r="G1014" s="101"/>
    </row>
    <row r="1015" spans="7:7">
      <c r="G1015" s="101"/>
    </row>
    <row r="1016" spans="7:7">
      <c r="G1016" s="101"/>
    </row>
    <row r="1017" spans="7:7">
      <c r="G1017" s="101"/>
    </row>
    <row r="1018" spans="7:7">
      <c r="G1018" s="101"/>
    </row>
    <row r="1019" spans="7:7">
      <c r="G1019" s="101"/>
    </row>
    <row r="1020" spans="7:7">
      <c r="G1020" s="101"/>
    </row>
    <row r="1021" spans="7:7">
      <c r="G1021" s="101"/>
    </row>
    <row r="1022" spans="7:7">
      <c r="G1022" s="101"/>
    </row>
    <row r="1023" spans="7:7">
      <c r="G1023" s="101"/>
    </row>
    <row r="1024" spans="7:7">
      <c r="G1024" s="101"/>
    </row>
    <row r="1025" spans="7:7">
      <c r="G1025" s="101"/>
    </row>
    <row r="1026" spans="7:7">
      <c r="G1026" s="101"/>
    </row>
    <row r="1027" spans="7:7">
      <c r="G1027" s="101"/>
    </row>
    <row r="1028" spans="7:7">
      <c r="G1028" s="101"/>
    </row>
    <row r="1029" spans="7:7">
      <c r="G1029" s="101"/>
    </row>
    <row r="1030" spans="7:7">
      <c r="G1030" s="101"/>
    </row>
    <row r="1031" spans="7:7">
      <c r="G1031" s="101"/>
    </row>
    <row r="1032" spans="7:7">
      <c r="G1032" s="101"/>
    </row>
    <row r="1033" spans="7:7">
      <c r="G1033" s="101"/>
    </row>
    <row r="1034" spans="7:7">
      <c r="G1034" s="101"/>
    </row>
    <row r="1035" spans="7:7">
      <c r="G1035" s="101"/>
    </row>
    <row r="1036" spans="7:7">
      <c r="G1036" s="101"/>
    </row>
    <row r="1037" spans="7:7">
      <c r="G1037" s="101"/>
    </row>
    <row r="1038" spans="7:7">
      <c r="G1038" s="101"/>
    </row>
    <row r="1039" spans="7:7">
      <c r="G1039" s="101"/>
    </row>
    <row r="1040" spans="7:7">
      <c r="G1040" s="101"/>
    </row>
    <row r="1041" spans="7:7">
      <c r="G1041" s="101"/>
    </row>
    <row r="1042" spans="7:7">
      <c r="G1042" s="101"/>
    </row>
    <row r="1043" spans="7:7">
      <c r="G1043" s="101"/>
    </row>
    <row r="1044" spans="7:7">
      <c r="G1044" s="101"/>
    </row>
    <row r="1045" spans="7:7">
      <c r="G1045" s="101"/>
    </row>
    <row r="1046" spans="7:7">
      <c r="G1046" s="101"/>
    </row>
    <row r="1047" spans="7:7">
      <c r="G1047" s="101"/>
    </row>
    <row r="1048" spans="7:7">
      <c r="G1048" s="101"/>
    </row>
    <row r="1049" spans="7:7">
      <c r="G1049" s="101"/>
    </row>
    <row r="1050" spans="7:7">
      <c r="G1050" s="101"/>
    </row>
    <row r="1051" spans="7:7">
      <c r="G1051" s="101"/>
    </row>
    <row r="1052" spans="7:7">
      <c r="G1052" s="101"/>
    </row>
    <row r="1053" spans="7:7">
      <c r="G1053" s="101"/>
    </row>
    <row r="1054" spans="7:7">
      <c r="G1054" s="101"/>
    </row>
    <row r="1055" spans="7:7">
      <c r="G1055" s="101"/>
    </row>
    <row r="1056" spans="7:7">
      <c r="G1056" s="101"/>
    </row>
    <row r="1057" spans="7:7">
      <c r="G1057" s="101"/>
    </row>
    <row r="1058" spans="7:7">
      <c r="G1058" s="101"/>
    </row>
    <row r="1059" spans="7:7">
      <c r="G1059" s="101"/>
    </row>
    <row r="1060" spans="7:7">
      <c r="G1060" s="101"/>
    </row>
    <row r="1061" spans="7:7">
      <c r="G1061" s="101"/>
    </row>
    <row r="1062" spans="7:7">
      <c r="G1062" s="101"/>
    </row>
    <row r="1063" spans="7:7">
      <c r="G1063" s="101"/>
    </row>
    <row r="1064" spans="7:7">
      <c r="G1064" s="101"/>
    </row>
    <row r="1065" spans="7:7">
      <c r="G1065" s="101"/>
    </row>
    <row r="1066" spans="7:7">
      <c r="G1066" s="101"/>
    </row>
    <row r="1067" spans="7:7">
      <c r="G1067" s="101"/>
    </row>
    <row r="1068" spans="7:7">
      <c r="G1068" s="101"/>
    </row>
    <row r="1069" spans="7:7">
      <c r="G1069" s="101"/>
    </row>
    <row r="1070" spans="7:7">
      <c r="G1070" s="101"/>
    </row>
    <row r="1071" spans="7:7">
      <c r="G1071" s="101"/>
    </row>
    <row r="1072" spans="7:7">
      <c r="G1072" s="101"/>
    </row>
    <row r="1073" spans="7:7">
      <c r="G1073" s="101"/>
    </row>
    <row r="1074" spans="7:7">
      <c r="G1074" s="101"/>
    </row>
    <row r="1075" spans="7:7">
      <c r="G1075" s="101"/>
    </row>
    <row r="1076" spans="7:7">
      <c r="G1076" s="101"/>
    </row>
    <row r="1077" spans="7:7">
      <c r="G1077" s="101"/>
    </row>
    <row r="1078" spans="7:7">
      <c r="G1078" s="101"/>
    </row>
    <row r="1079" spans="7:7">
      <c r="G1079" s="101"/>
    </row>
    <row r="1080" spans="7:7">
      <c r="G1080" s="101"/>
    </row>
    <row r="1081" spans="7:7">
      <c r="G1081" s="101"/>
    </row>
    <row r="1082" spans="7:7">
      <c r="G1082" s="101"/>
    </row>
    <row r="1083" spans="7:7">
      <c r="G1083" s="101"/>
    </row>
    <row r="1084" spans="7:7">
      <c r="G1084" s="101"/>
    </row>
    <row r="1085" spans="7:7">
      <c r="G1085" s="101"/>
    </row>
    <row r="1086" spans="7:7">
      <c r="G1086" s="101"/>
    </row>
    <row r="1087" spans="7:7">
      <c r="G1087" s="101"/>
    </row>
    <row r="1088" spans="7:7">
      <c r="G1088" s="101"/>
    </row>
    <row r="1089" spans="7:7">
      <c r="G1089" s="101"/>
    </row>
    <row r="1090" spans="7:7">
      <c r="G1090" s="101"/>
    </row>
    <row r="1091" spans="7:7">
      <c r="G1091" s="101"/>
    </row>
    <row r="1092" spans="7:7">
      <c r="G1092" s="101"/>
    </row>
    <row r="1093" spans="7:7">
      <c r="G1093" s="101"/>
    </row>
    <row r="1094" spans="7:7">
      <c r="G1094" s="101"/>
    </row>
    <row r="1095" spans="7:7">
      <c r="G1095" s="101"/>
    </row>
    <row r="1096" spans="7:7">
      <c r="G1096" s="101"/>
    </row>
    <row r="1097" spans="7:7">
      <c r="G1097" s="101"/>
    </row>
    <row r="1098" spans="7:7">
      <c r="G1098" s="101"/>
    </row>
    <row r="1099" spans="7:7">
      <c r="G1099" s="101"/>
    </row>
    <row r="1100" spans="7:7">
      <c r="G1100" s="101"/>
    </row>
    <row r="1101" spans="7:7">
      <c r="G1101" s="101"/>
    </row>
    <row r="1102" spans="7:7">
      <c r="G1102" s="101"/>
    </row>
    <row r="1103" spans="7:7">
      <c r="G1103" s="101"/>
    </row>
    <row r="1104" spans="7:7">
      <c r="G1104" s="101"/>
    </row>
    <row r="1105" spans="7:7">
      <c r="G1105" s="101"/>
    </row>
    <row r="1106" spans="7:7">
      <c r="G1106" s="101"/>
    </row>
    <row r="1107" spans="7:7">
      <c r="G1107" s="101"/>
    </row>
    <row r="1108" spans="7:7">
      <c r="G1108" s="101"/>
    </row>
    <row r="1109" spans="7:7">
      <c r="G1109" s="101"/>
    </row>
    <row r="1110" spans="7:7">
      <c r="G1110" s="101"/>
    </row>
    <row r="1111" spans="7:7">
      <c r="G1111" s="101"/>
    </row>
    <row r="1112" spans="7:7">
      <c r="G1112" s="101"/>
    </row>
    <row r="1113" spans="7:7">
      <c r="G1113" s="101"/>
    </row>
    <row r="1114" spans="7:7">
      <c r="G1114" s="101"/>
    </row>
    <row r="1115" spans="7:7">
      <c r="G1115" s="101"/>
    </row>
    <row r="1116" spans="7:7">
      <c r="G1116" s="101"/>
    </row>
    <row r="1117" spans="7:7">
      <c r="G1117" s="101"/>
    </row>
    <row r="1118" spans="7:7">
      <c r="G1118" s="101"/>
    </row>
    <row r="1119" spans="7:7">
      <c r="G1119" s="101"/>
    </row>
    <row r="1120" spans="7:7">
      <c r="G1120" s="101"/>
    </row>
    <row r="1121" spans="7:7">
      <c r="G1121" s="101"/>
    </row>
    <row r="1122" spans="7:7">
      <c r="G1122" s="101"/>
    </row>
    <row r="1123" spans="7:7">
      <c r="G1123" s="101"/>
    </row>
    <row r="1124" spans="7:7">
      <c r="G1124" s="101"/>
    </row>
    <row r="1125" spans="7:7">
      <c r="G1125" s="101"/>
    </row>
    <row r="1126" spans="7:7">
      <c r="G1126" s="101"/>
    </row>
    <row r="1127" spans="7:7">
      <c r="G1127" s="101"/>
    </row>
    <row r="1128" spans="7:7">
      <c r="G1128" s="101"/>
    </row>
    <row r="1129" spans="7:7">
      <c r="G1129" s="101"/>
    </row>
    <row r="1130" spans="7:7">
      <c r="G1130" s="101"/>
    </row>
    <row r="1131" spans="7:7">
      <c r="G1131" s="101"/>
    </row>
    <row r="1132" spans="7:7">
      <c r="G1132" s="101"/>
    </row>
    <row r="1133" spans="7:7">
      <c r="G1133" s="101"/>
    </row>
    <row r="1134" spans="7:7">
      <c r="G1134" s="101"/>
    </row>
    <row r="1135" spans="7:7">
      <c r="G1135" s="101"/>
    </row>
    <row r="1136" spans="7:7">
      <c r="G1136" s="101"/>
    </row>
    <row r="1137" spans="7:7">
      <c r="G1137" s="101"/>
    </row>
    <row r="1138" spans="7:7">
      <c r="G1138" s="101"/>
    </row>
    <row r="1139" spans="7:7">
      <c r="G1139" s="101"/>
    </row>
    <row r="1140" spans="7:7">
      <c r="G1140" s="101"/>
    </row>
    <row r="1141" spans="7:7">
      <c r="G1141" s="101"/>
    </row>
    <row r="1142" spans="7:7">
      <c r="G1142" s="101"/>
    </row>
    <row r="1143" spans="7:7">
      <c r="G1143" s="101"/>
    </row>
    <row r="1144" spans="7:7">
      <c r="G1144" s="101"/>
    </row>
    <row r="1145" spans="7:7">
      <c r="G1145" s="101"/>
    </row>
    <row r="1146" spans="7:7">
      <c r="G1146" s="101"/>
    </row>
    <row r="1147" spans="7:7">
      <c r="G1147" s="101"/>
    </row>
    <row r="1148" spans="7:7">
      <c r="G1148" s="101"/>
    </row>
    <row r="1149" spans="7:7">
      <c r="G1149" s="101"/>
    </row>
    <row r="1150" spans="7:7">
      <c r="G1150" s="101"/>
    </row>
    <row r="1151" spans="7:7">
      <c r="G1151" s="101"/>
    </row>
    <row r="1152" spans="7:7">
      <c r="G1152" s="101"/>
    </row>
    <row r="1153" spans="7:7">
      <c r="G1153" s="101"/>
    </row>
    <row r="1154" spans="7:7">
      <c r="G1154" s="101"/>
    </row>
    <row r="1155" spans="7:7">
      <c r="G1155" s="101"/>
    </row>
    <row r="1156" spans="7:7">
      <c r="G1156" s="101"/>
    </row>
    <row r="1157" spans="7:7">
      <c r="G1157" s="101"/>
    </row>
    <row r="1158" spans="7:7">
      <c r="G1158" s="101"/>
    </row>
    <row r="1159" spans="7:7">
      <c r="G1159" s="101"/>
    </row>
    <row r="1160" spans="7:7">
      <c r="G1160" s="101"/>
    </row>
    <row r="1161" spans="7:7">
      <c r="G1161" s="101"/>
    </row>
    <row r="1162" spans="7:7">
      <c r="G1162" s="101"/>
    </row>
    <row r="1163" spans="7:7">
      <c r="G1163" s="101"/>
    </row>
    <row r="1164" spans="7:7">
      <c r="G1164" s="101"/>
    </row>
    <row r="1165" spans="7:7">
      <c r="G1165" s="101"/>
    </row>
    <row r="1166" spans="7:7">
      <c r="G1166" s="101"/>
    </row>
    <row r="1167" spans="7:7">
      <c r="G1167" s="101"/>
    </row>
    <row r="1168" spans="7:7">
      <c r="G1168" s="101"/>
    </row>
    <row r="1169" spans="7:7">
      <c r="G1169" s="101"/>
    </row>
    <row r="1170" spans="7:7">
      <c r="G1170" s="101"/>
    </row>
    <row r="1171" spans="7:7">
      <c r="G1171" s="101"/>
    </row>
    <row r="1172" spans="7:7">
      <c r="G1172" s="101"/>
    </row>
    <row r="1173" spans="7:7">
      <c r="G1173" s="101"/>
    </row>
    <row r="1174" spans="7:7">
      <c r="G1174" s="101"/>
    </row>
    <row r="1175" spans="7:7">
      <c r="G1175" s="101"/>
    </row>
    <row r="1176" spans="7:7">
      <c r="G1176" s="101"/>
    </row>
    <row r="1177" spans="7:7">
      <c r="G1177" s="101"/>
    </row>
    <row r="1178" spans="7:7">
      <c r="G1178" s="101"/>
    </row>
    <row r="1179" spans="7:7">
      <c r="G1179" s="101"/>
    </row>
    <row r="1180" spans="7:7">
      <c r="G1180" s="101"/>
    </row>
    <row r="1181" spans="7:7">
      <c r="G1181" s="101"/>
    </row>
    <row r="1182" spans="7:7">
      <c r="G1182" s="101"/>
    </row>
    <row r="1183" spans="7:7">
      <c r="G1183" s="101"/>
    </row>
    <row r="1184" spans="7:7">
      <c r="G1184" s="101"/>
    </row>
    <row r="1185" spans="7:7">
      <c r="G1185" s="101"/>
    </row>
    <row r="1186" spans="7:7">
      <c r="G1186" s="101"/>
    </row>
    <row r="1187" spans="7:7">
      <c r="G1187" s="101"/>
    </row>
    <row r="1188" spans="7:7">
      <c r="G1188" s="101"/>
    </row>
    <row r="1189" spans="7:7">
      <c r="G1189" s="101"/>
    </row>
    <row r="1190" spans="7:7">
      <c r="G1190" s="101"/>
    </row>
    <row r="1191" spans="7:7">
      <c r="G1191" s="101"/>
    </row>
    <row r="1192" spans="7:7">
      <c r="G1192" s="101"/>
    </row>
    <row r="1193" spans="7:7">
      <c r="G1193" s="101"/>
    </row>
    <row r="1194" spans="7:7">
      <c r="G1194" s="101"/>
    </row>
    <row r="1195" spans="7:7">
      <c r="G1195" s="101"/>
    </row>
    <row r="1196" spans="7:7">
      <c r="G1196" s="101"/>
    </row>
    <row r="1197" spans="7:7">
      <c r="G1197" s="101"/>
    </row>
    <row r="1198" spans="7:7">
      <c r="G1198" s="101"/>
    </row>
    <row r="1199" spans="7:7">
      <c r="G1199" s="101"/>
    </row>
    <row r="1200" spans="7:7">
      <c r="G1200" s="101"/>
    </row>
    <row r="1201" spans="7:7">
      <c r="G1201" s="101"/>
    </row>
    <row r="1202" spans="7:7">
      <c r="G1202" s="101"/>
    </row>
    <row r="1203" spans="7:7">
      <c r="G1203" s="101"/>
    </row>
    <row r="1204" spans="7:7">
      <c r="G1204" s="101"/>
    </row>
    <row r="1205" spans="7:7">
      <c r="G1205" s="101"/>
    </row>
    <row r="1206" spans="7:7">
      <c r="G1206" s="101"/>
    </row>
    <row r="1207" spans="7:7">
      <c r="G1207" s="101"/>
    </row>
    <row r="1208" spans="7:7">
      <c r="G1208" s="101"/>
    </row>
    <row r="1209" spans="7:7">
      <c r="G1209" s="101"/>
    </row>
    <row r="1210" spans="7:7">
      <c r="G1210" s="101"/>
    </row>
    <row r="1211" spans="7:7">
      <c r="G1211" s="101"/>
    </row>
    <row r="1212" spans="7:7">
      <c r="G1212" s="101"/>
    </row>
    <row r="1213" spans="7:7">
      <c r="G1213" s="101"/>
    </row>
    <row r="1214" spans="7:7">
      <c r="G1214" s="101"/>
    </row>
    <row r="1215" spans="7:7">
      <c r="G1215" s="101"/>
    </row>
    <row r="1216" spans="7:7">
      <c r="G1216" s="101"/>
    </row>
    <row r="1217" spans="7:7">
      <c r="G1217" s="101"/>
    </row>
    <row r="1218" spans="7:7">
      <c r="G1218" s="101"/>
    </row>
    <row r="1219" spans="7:7">
      <c r="G1219" s="101"/>
    </row>
    <row r="1220" spans="7:7">
      <c r="G1220" s="101"/>
    </row>
    <row r="1221" spans="7:7">
      <c r="G1221" s="101"/>
    </row>
    <row r="1222" spans="7:7">
      <c r="G1222" s="101"/>
    </row>
    <row r="1223" spans="7:7">
      <c r="G1223" s="101"/>
    </row>
    <row r="1224" spans="7:7">
      <c r="G1224" s="101"/>
    </row>
    <row r="1225" spans="7:7">
      <c r="G1225" s="101"/>
    </row>
    <row r="1226" spans="7:7">
      <c r="G1226" s="101"/>
    </row>
    <row r="1227" spans="7:7">
      <c r="G1227" s="101"/>
    </row>
    <row r="1228" spans="7:7">
      <c r="G1228" s="101"/>
    </row>
    <row r="1229" spans="7:7">
      <c r="G1229" s="101"/>
    </row>
    <row r="1230" spans="7:7">
      <c r="G1230" s="101"/>
    </row>
    <row r="1231" spans="7:7">
      <c r="G1231" s="101"/>
    </row>
    <row r="1232" spans="7:7">
      <c r="G1232" s="101"/>
    </row>
    <row r="1233" spans="7:7">
      <c r="G1233" s="101"/>
    </row>
    <row r="1234" spans="7:7">
      <c r="G1234" s="101"/>
    </row>
    <row r="1235" spans="7:7">
      <c r="G1235" s="101"/>
    </row>
    <row r="1236" spans="7:7">
      <c r="G1236" s="101"/>
    </row>
    <row r="1237" spans="7:7">
      <c r="G1237" s="101"/>
    </row>
    <row r="1238" spans="7:7">
      <c r="G1238" s="101"/>
    </row>
    <row r="1239" spans="7:7">
      <c r="G1239" s="101"/>
    </row>
    <row r="1240" spans="7:7">
      <c r="G1240" s="101"/>
    </row>
    <row r="1241" spans="7:7">
      <c r="G1241" s="101"/>
    </row>
    <row r="1242" spans="7:7">
      <c r="G1242" s="101"/>
    </row>
    <row r="1243" spans="7:7">
      <c r="G1243" s="101"/>
    </row>
    <row r="1244" spans="7:7">
      <c r="G1244" s="101"/>
    </row>
    <row r="1245" spans="7:7">
      <c r="G1245" s="101"/>
    </row>
    <row r="1246" spans="7:7">
      <c r="G1246" s="101"/>
    </row>
    <row r="1247" spans="7:7">
      <c r="G1247" s="101"/>
    </row>
    <row r="1248" spans="7:7">
      <c r="G1248" s="101"/>
    </row>
    <row r="1249" spans="7:7">
      <c r="G1249" s="101"/>
    </row>
    <row r="1250" spans="7:7">
      <c r="G1250" s="101"/>
    </row>
    <row r="1251" spans="7:7">
      <c r="G1251" s="101"/>
    </row>
    <row r="1252" spans="7:7">
      <c r="G1252" s="101"/>
    </row>
    <row r="1253" spans="7:7">
      <c r="G1253" s="101"/>
    </row>
    <row r="1254" spans="7:7">
      <c r="G1254" s="101"/>
    </row>
    <row r="1255" spans="7:7">
      <c r="G1255" s="101"/>
    </row>
    <row r="1256" spans="7:7">
      <c r="G1256" s="101"/>
    </row>
    <row r="1257" spans="7:7">
      <c r="G1257" s="101"/>
    </row>
    <row r="1258" spans="7:7">
      <c r="G1258" s="101"/>
    </row>
    <row r="1259" spans="7:7">
      <c r="G1259" s="101"/>
    </row>
    <row r="1260" spans="7:7">
      <c r="G1260" s="101"/>
    </row>
    <row r="1261" spans="7:7">
      <c r="G1261" s="101"/>
    </row>
    <row r="1262" spans="7:7">
      <c r="G1262" s="101"/>
    </row>
    <row r="1263" spans="7:7">
      <c r="G1263" s="101"/>
    </row>
    <row r="1264" spans="7:7">
      <c r="G1264" s="101"/>
    </row>
    <row r="1265" spans="7:7">
      <c r="G1265" s="101"/>
    </row>
    <row r="1266" spans="7:7">
      <c r="G1266" s="101"/>
    </row>
    <row r="1267" spans="7:7">
      <c r="G1267" s="101"/>
    </row>
    <row r="1268" spans="7:7">
      <c r="G1268" s="101"/>
    </row>
    <row r="1269" spans="7:7">
      <c r="G1269" s="101"/>
    </row>
    <row r="1270" spans="7:7">
      <c r="G1270" s="101"/>
    </row>
    <row r="1271" spans="7:7">
      <c r="G1271" s="101"/>
    </row>
    <row r="1272" spans="7:7">
      <c r="G1272" s="101"/>
    </row>
    <row r="1273" spans="7:7">
      <c r="G1273" s="101"/>
    </row>
    <row r="1274" spans="7:7">
      <c r="G1274" s="101"/>
    </row>
    <row r="1275" spans="7:7">
      <c r="G1275" s="101"/>
    </row>
    <row r="1276" spans="7:7">
      <c r="G1276" s="101"/>
    </row>
    <row r="1277" spans="7:7">
      <c r="G1277" s="101"/>
    </row>
    <row r="1278" spans="7:7">
      <c r="G1278" s="101"/>
    </row>
    <row r="1279" spans="7:7">
      <c r="G1279" s="101"/>
    </row>
    <row r="1280" spans="7:7">
      <c r="G1280" s="101"/>
    </row>
    <row r="1281" spans="7:7">
      <c r="G1281" s="101"/>
    </row>
    <row r="1282" spans="7:7">
      <c r="G1282" s="101"/>
    </row>
    <row r="1283" spans="7:7">
      <c r="G1283" s="101"/>
    </row>
    <row r="1284" spans="7:7">
      <c r="G1284" s="101"/>
    </row>
    <row r="1285" spans="7:7">
      <c r="G1285" s="101"/>
    </row>
    <row r="1286" spans="7:7">
      <c r="G1286" s="101"/>
    </row>
    <row r="1287" spans="7:7">
      <c r="G1287" s="101"/>
    </row>
    <row r="1288" spans="7:7">
      <c r="G1288" s="101"/>
    </row>
    <row r="1289" spans="7:7">
      <c r="G1289" s="101"/>
    </row>
    <row r="1290" spans="7:7">
      <c r="G1290" s="101"/>
    </row>
    <row r="1291" spans="7:7">
      <c r="G1291" s="101"/>
    </row>
    <row r="1292" spans="7:7">
      <c r="G1292" s="101"/>
    </row>
    <row r="1293" spans="7:7">
      <c r="G1293" s="101"/>
    </row>
    <row r="1294" spans="7:7">
      <c r="G1294" s="101"/>
    </row>
    <row r="1295" spans="7:7">
      <c r="G1295" s="101"/>
    </row>
    <row r="1296" spans="7:7">
      <c r="G1296" s="101"/>
    </row>
    <row r="1297" spans="7:7">
      <c r="G1297" s="101"/>
    </row>
    <row r="1298" spans="7:7">
      <c r="G1298" s="101"/>
    </row>
    <row r="1299" spans="7:7">
      <c r="G1299" s="101"/>
    </row>
    <row r="1300" spans="7:7">
      <c r="G1300" s="101"/>
    </row>
    <row r="1301" spans="7:7">
      <c r="G1301" s="101"/>
    </row>
    <row r="1302" spans="7:7">
      <c r="G1302" s="101"/>
    </row>
    <row r="1303" spans="7:7">
      <c r="G1303" s="101"/>
    </row>
    <row r="1304" spans="7:7">
      <c r="G1304" s="101"/>
    </row>
    <row r="1305" spans="7:7">
      <c r="G1305" s="101"/>
    </row>
    <row r="1306" spans="7:7">
      <c r="G1306" s="101"/>
    </row>
    <row r="1307" spans="7:7">
      <c r="G1307" s="101"/>
    </row>
    <row r="1308" spans="7:7">
      <c r="G1308" s="101"/>
    </row>
    <row r="1309" spans="7:7">
      <c r="G1309" s="101"/>
    </row>
    <row r="1310" spans="7:7">
      <c r="G1310" s="101"/>
    </row>
    <row r="1311" spans="7:7">
      <c r="G1311" s="101"/>
    </row>
    <row r="1312" spans="7:7">
      <c r="G1312" s="101"/>
    </row>
    <row r="1313" spans="7:7">
      <c r="G1313" s="101"/>
    </row>
    <row r="1314" spans="7:7">
      <c r="G1314" s="101"/>
    </row>
    <row r="1315" spans="7:7">
      <c r="G1315" s="101"/>
    </row>
    <row r="1316" spans="7:7">
      <c r="G1316" s="101"/>
    </row>
    <row r="1317" spans="7:7">
      <c r="G1317" s="101"/>
    </row>
    <row r="1318" spans="7:7">
      <c r="G1318" s="101"/>
    </row>
    <row r="1319" spans="7:7">
      <c r="G1319" s="101"/>
    </row>
    <row r="1320" spans="7:7">
      <c r="G1320" s="101"/>
    </row>
    <row r="1321" spans="7:7">
      <c r="G1321" s="101"/>
    </row>
    <row r="1322" spans="7:7">
      <c r="G1322" s="101"/>
    </row>
    <row r="1323" spans="7:7">
      <c r="G1323" s="101"/>
    </row>
    <row r="1324" spans="7:7">
      <c r="G1324" s="101"/>
    </row>
    <row r="1325" spans="7:7">
      <c r="G1325" s="101"/>
    </row>
    <row r="1326" spans="7:7">
      <c r="G1326" s="101"/>
    </row>
    <row r="1327" spans="7:7">
      <c r="G1327" s="101"/>
    </row>
    <row r="1328" spans="7:7">
      <c r="G1328" s="101"/>
    </row>
    <row r="1329" spans="7:7">
      <c r="G1329" s="101"/>
    </row>
    <row r="1330" spans="7:7">
      <c r="G1330" s="101"/>
    </row>
    <row r="1331" spans="7:7">
      <c r="G1331" s="101"/>
    </row>
    <row r="1332" spans="7:7">
      <c r="G1332" s="101"/>
    </row>
    <row r="1333" spans="7:7">
      <c r="G1333" s="101"/>
    </row>
    <row r="1334" spans="7:7">
      <c r="G1334" s="101"/>
    </row>
    <row r="1335" spans="7:7">
      <c r="G1335" s="101"/>
    </row>
    <row r="1336" spans="7:7">
      <c r="G1336" s="101"/>
    </row>
    <row r="1337" spans="7:7">
      <c r="G1337" s="101"/>
    </row>
    <row r="1338" spans="7:7">
      <c r="G1338" s="101"/>
    </row>
    <row r="1339" spans="7:7">
      <c r="G1339" s="101"/>
    </row>
    <row r="1340" spans="7:7">
      <c r="G1340" s="101"/>
    </row>
    <row r="1341" spans="7:7">
      <c r="G1341" s="101"/>
    </row>
    <row r="1342" spans="7:7">
      <c r="G1342" s="101"/>
    </row>
    <row r="1343" spans="7:7">
      <c r="G1343" s="101"/>
    </row>
    <row r="1344" spans="7:7">
      <c r="G1344" s="101"/>
    </row>
    <row r="1345" spans="7:7">
      <c r="G1345" s="101"/>
    </row>
    <row r="1346" spans="7:7">
      <c r="G1346" s="101"/>
    </row>
    <row r="1347" spans="7:7">
      <c r="G1347" s="101"/>
    </row>
    <row r="1348" spans="7:7">
      <c r="G1348" s="101"/>
    </row>
    <row r="1349" spans="7:7">
      <c r="G1349" s="101"/>
    </row>
    <row r="1350" spans="7:7">
      <c r="G1350" s="101"/>
    </row>
    <row r="1351" spans="7:7">
      <c r="G1351" s="101"/>
    </row>
    <row r="1352" spans="7:7">
      <c r="G1352" s="101"/>
    </row>
    <row r="1353" spans="7:7">
      <c r="G1353" s="101"/>
    </row>
    <row r="1354" spans="7:7">
      <c r="G1354" s="101"/>
    </row>
    <row r="1355" spans="7:7">
      <c r="G1355" s="101"/>
    </row>
    <row r="1356" spans="7:7">
      <c r="G1356" s="101"/>
    </row>
    <row r="1357" spans="7:7">
      <c r="G1357" s="101"/>
    </row>
    <row r="1358" spans="7:7">
      <c r="G1358" s="101"/>
    </row>
    <row r="1359" spans="7:7">
      <c r="G1359" s="101"/>
    </row>
    <row r="1360" spans="7:7">
      <c r="G1360" s="101"/>
    </row>
    <row r="1361" spans="7:7">
      <c r="G1361" s="101"/>
    </row>
    <row r="1362" spans="7:7">
      <c r="G1362" s="101"/>
    </row>
    <row r="1363" spans="7:7">
      <c r="G1363" s="101"/>
    </row>
    <row r="1364" spans="7:7">
      <c r="G1364" s="101"/>
    </row>
    <row r="1365" spans="7:7">
      <c r="G1365" s="101"/>
    </row>
    <row r="1366" spans="7:7">
      <c r="G1366" s="101"/>
    </row>
    <row r="1367" spans="7:7">
      <c r="G1367" s="101"/>
    </row>
    <row r="1368" spans="7:7">
      <c r="G1368" s="101"/>
    </row>
    <row r="1369" spans="7:7">
      <c r="G1369" s="101"/>
    </row>
    <row r="1370" spans="7:7">
      <c r="G1370" s="101"/>
    </row>
    <row r="1371" spans="7:7">
      <c r="G1371" s="101"/>
    </row>
    <row r="1372" spans="7:7">
      <c r="G1372" s="101"/>
    </row>
    <row r="1373" spans="7:7">
      <c r="G1373" s="101"/>
    </row>
    <row r="1374" spans="7:7">
      <c r="G1374" s="101"/>
    </row>
    <row r="1375" spans="7:7">
      <c r="G1375" s="101"/>
    </row>
    <row r="1376" spans="7:7">
      <c r="G1376" s="101"/>
    </row>
    <row r="1377" spans="7:7">
      <c r="G1377" s="101"/>
    </row>
    <row r="1378" spans="7:7">
      <c r="G1378" s="101"/>
    </row>
    <row r="1379" spans="7:7">
      <c r="G1379" s="101"/>
    </row>
    <row r="1380" spans="7:7">
      <c r="G1380" s="101"/>
    </row>
    <row r="1381" spans="7:7">
      <c r="G1381" s="101"/>
    </row>
    <row r="1382" spans="7:7">
      <c r="G1382" s="101"/>
    </row>
    <row r="1383" spans="7:7">
      <c r="G1383" s="101"/>
    </row>
    <row r="1384" spans="7:7">
      <c r="G1384" s="101"/>
    </row>
    <row r="1385" spans="7:7">
      <c r="G1385" s="101"/>
    </row>
    <row r="1386" spans="7:7">
      <c r="G1386" s="101"/>
    </row>
    <row r="1387" spans="7:7">
      <c r="G1387" s="101"/>
    </row>
    <row r="1388" spans="7:7">
      <c r="G1388" s="101"/>
    </row>
    <row r="1389" spans="7:7">
      <c r="G1389" s="101"/>
    </row>
    <row r="1390" spans="7:7">
      <c r="G1390" s="101"/>
    </row>
    <row r="1391" spans="7:7">
      <c r="G1391" s="101"/>
    </row>
    <row r="1392" spans="7:7">
      <c r="G1392" s="101"/>
    </row>
    <row r="1393" spans="7:7">
      <c r="G1393" s="101"/>
    </row>
    <row r="1394" spans="7:7">
      <c r="G1394" s="101"/>
    </row>
    <row r="1395" spans="7:7">
      <c r="G1395" s="101"/>
    </row>
    <row r="1396" spans="7:7">
      <c r="G1396" s="101"/>
    </row>
    <row r="1397" spans="7:7">
      <c r="G1397" s="101"/>
    </row>
    <row r="1398" spans="7:7">
      <c r="G1398" s="101"/>
    </row>
    <row r="1399" spans="7:7">
      <c r="G1399" s="101"/>
    </row>
    <row r="1400" spans="7:7">
      <c r="G1400" s="101"/>
    </row>
    <row r="1401" spans="7:7">
      <c r="G1401" s="101"/>
    </row>
    <row r="1402" spans="7:7">
      <c r="G1402" s="101"/>
    </row>
    <row r="1403" spans="7:7">
      <c r="G1403" s="101"/>
    </row>
    <row r="1404" spans="7:7">
      <c r="G1404" s="101"/>
    </row>
    <row r="1405" spans="7:7">
      <c r="G1405" s="101"/>
    </row>
    <row r="1406" spans="7:7">
      <c r="G1406" s="101"/>
    </row>
    <row r="1407" spans="7:7">
      <c r="G1407" s="101"/>
    </row>
    <row r="1408" spans="7:7">
      <c r="G1408" s="101"/>
    </row>
    <row r="1409" spans="7:7">
      <c r="G1409" s="101"/>
    </row>
    <row r="1410" spans="7:7">
      <c r="G1410" s="101"/>
    </row>
    <row r="1411" spans="7:7">
      <c r="G1411" s="101"/>
    </row>
    <row r="1412" spans="7:7">
      <c r="G1412" s="101"/>
    </row>
    <row r="1413" spans="7:7">
      <c r="G1413" s="101"/>
    </row>
    <row r="1414" spans="7:7">
      <c r="G1414" s="101"/>
    </row>
    <row r="1415" spans="7:7">
      <c r="G1415" s="101"/>
    </row>
    <row r="1416" spans="7:7">
      <c r="G1416" s="101"/>
    </row>
    <row r="1417" spans="7:7">
      <c r="G1417" s="101"/>
    </row>
    <row r="1418" spans="7:7">
      <c r="G1418" s="101"/>
    </row>
    <row r="1419" spans="7:7">
      <c r="G1419" s="101"/>
    </row>
    <row r="1420" spans="7:7">
      <c r="G1420" s="101"/>
    </row>
    <row r="1421" spans="7:7">
      <c r="G1421" s="101"/>
    </row>
    <row r="1422" spans="7:7">
      <c r="G1422" s="101"/>
    </row>
    <row r="1423" spans="7:7">
      <c r="G1423" s="101"/>
    </row>
    <row r="1424" spans="7:7">
      <c r="G1424" s="101"/>
    </row>
    <row r="1425" spans="7:7">
      <c r="G1425" s="101"/>
    </row>
    <row r="1426" spans="7:7">
      <c r="G1426" s="101"/>
    </row>
    <row r="1427" spans="7:7">
      <c r="G1427" s="101"/>
    </row>
    <row r="1428" spans="7:7">
      <c r="G1428" s="101"/>
    </row>
    <row r="1429" spans="7:7">
      <c r="G1429" s="101"/>
    </row>
    <row r="1430" spans="7:7">
      <c r="G1430" s="101"/>
    </row>
    <row r="1431" spans="7:7">
      <c r="G1431" s="101"/>
    </row>
    <row r="1432" spans="7:7">
      <c r="G1432" s="101"/>
    </row>
    <row r="1433" spans="7:7">
      <c r="G1433" s="101"/>
    </row>
    <row r="1434" spans="7:7">
      <c r="G1434" s="101"/>
    </row>
    <row r="1435" spans="7:7">
      <c r="G1435" s="101"/>
    </row>
    <row r="1436" spans="7:7">
      <c r="G1436" s="101"/>
    </row>
    <row r="1437" spans="7:7">
      <c r="G1437" s="101"/>
    </row>
    <row r="1438" spans="7:7">
      <c r="G1438" s="101"/>
    </row>
    <row r="1439" spans="7:7">
      <c r="G1439" s="101"/>
    </row>
    <row r="1440" spans="7:7">
      <c r="G1440" s="101"/>
    </row>
    <row r="1441" spans="7:7">
      <c r="G1441" s="101"/>
    </row>
    <row r="1442" spans="7:7">
      <c r="G1442" s="101"/>
    </row>
    <row r="1443" spans="7:7">
      <c r="G1443" s="101"/>
    </row>
    <row r="1444" spans="7:7">
      <c r="G1444" s="101"/>
    </row>
    <row r="1445" spans="7:7">
      <c r="G1445" s="101"/>
    </row>
    <row r="1446" spans="7:7">
      <c r="G1446" s="101"/>
    </row>
    <row r="1447" spans="7:7">
      <c r="G1447" s="101"/>
    </row>
    <row r="1448" spans="7:7">
      <c r="G1448" s="101"/>
    </row>
    <row r="1449" spans="7:7">
      <c r="G1449" s="101"/>
    </row>
    <row r="1450" spans="7:7">
      <c r="G1450" s="101"/>
    </row>
    <row r="1451" spans="7:7">
      <c r="G1451" s="101"/>
    </row>
    <row r="1452" spans="7:7">
      <c r="G1452" s="101"/>
    </row>
    <row r="1453" spans="7:7">
      <c r="G1453" s="101"/>
    </row>
    <row r="1454" spans="7:7">
      <c r="G1454" s="101"/>
    </row>
    <row r="1455" spans="7:7">
      <c r="G1455" s="101"/>
    </row>
    <row r="1456" spans="7:7">
      <c r="G1456" s="101"/>
    </row>
    <row r="1457" spans="7:7">
      <c r="G1457" s="101"/>
    </row>
    <row r="1458" spans="7:7">
      <c r="G1458" s="101"/>
    </row>
    <row r="1459" spans="7:7">
      <c r="G1459" s="101"/>
    </row>
    <row r="1460" spans="7:7">
      <c r="G1460" s="101"/>
    </row>
    <row r="1461" spans="7:7">
      <c r="G1461" s="101"/>
    </row>
    <row r="1462" spans="7:7">
      <c r="G1462" s="101"/>
    </row>
    <row r="1463" spans="7:7">
      <c r="G1463" s="101"/>
    </row>
    <row r="1464" spans="7:7">
      <c r="G1464" s="101"/>
    </row>
    <row r="1465" spans="7:7">
      <c r="G1465" s="101"/>
    </row>
    <row r="1466" spans="7:7">
      <c r="G1466" s="101"/>
    </row>
    <row r="1467" spans="7:7">
      <c r="G1467" s="101"/>
    </row>
    <row r="1468" spans="7:7">
      <c r="G1468" s="101"/>
    </row>
    <row r="1469" spans="7:7">
      <c r="G1469" s="101"/>
    </row>
    <row r="1470" spans="7:7">
      <c r="G1470" s="101"/>
    </row>
    <row r="1471" spans="7:7">
      <c r="G1471" s="101"/>
    </row>
    <row r="1472" spans="7:7">
      <c r="G1472" s="101"/>
    </row>
    <row r="1473" spans="7:7">
      <c r="G1473" s="101"/>
    </row>
    <row r="1474" spans="7:7">
      <c r="G1474" s="101"/>
    </row>
    <row r="1475" spans="7:7">
      <c r="G1475" s="101"/>
    </row>
    <row r="1476" spans="7:7">
      <c r="G1476" s="101"/>
    </row>
    <row r="1477" spans="7:7">
      <c r="G1477" s="101"/>
    </row>
    <row r="1478" spans="7:7">
      <c r="G1478" s="101"/>
    </row>
    <row r="1479" spans="7:7">
      <c r="G1479" s="101"/>
    </row>
    <row r="1480" spans="7:7">
      <c r="G1480" s="101"/>
    </row>
    <row r="1481" spans="7:7">
      <c r="G1481" s="101"/>
    </row>
    <row r="1482" spans="7:7">
      <c r="G1482" s="101"/>
    </row>
    <row r="1483" spans="7:7">
      <c r="G1483" s="101"/>
    </row>
    <row r="1484" spans="7:7">
      <c r="G1484" s="101"/>
    </row>
    <row r="1485" spans="7:7">
      <c r="G1485" s="101"/>
    </row>
    <row r="1486" spans="7:7">
      <c r="G1486" s="101"/>
    </row>
    <row r="1487" spans="7:7">
      <c r="G1487" s="101"/>
    </row>
    <row r="1488" spans="7:7">
      <c r="G1488" s="101"/>
    </row>
    <row r="1489" spans="7:7">
      <c r="G1489" s="101"/>
    </row>
    <row r="1490" spans="7:7">
      <c r="G1490" s="101"/>
    </row>
    <row r="1491" spans="7:7">
      <c r="G1491" s="101"/>
    </row>
    <row r="1492" spans="7:7">
      <c r="G1492" s="101"/>
    </row>
    <row r="1493" spans="7:7">
      <c r="G1493" s="101"/>
    </row>
    <row r="1494" spans="7:7">
      <c r="G1494" s="101"/>
    </row>
    <row r="1495" spans="7:7">
      <c r="G1495" s="101"/>
    </row>
    <row r="1496" spans="7:7">
      <c r="G1496" s="101"/>
    </row>
    <row r="1497" spans="7:7">
      <c r="G1497" s="101"/>
    </row>
    <row r="1498" spans="7:7">
      <c r="G1498" s="101"/>
    </row>
    <row r="1499" spans="7:7">
      <c r="G1499" s="101"/>
    </row>
    <row r="1500" spans="7:7">
      <c r="G1500" s="101"/>
    </row>
    <row r="1501" spans="7:7">
      <c r="G1501" s="101"/>
    </row>
    <row r="1502" spans="7:7">
      <c r="G1502" s="101"/>
    </row>
    <row r="1503" spans="7:7">
      <c r="G1503" s="101"/>
    </row>
    <row r="1504" spans="7:7">
      <c r="G1504" s="101"/>
    </row>
    <row r="1505" spans="7:7">
      <c r="G1505" s="101"/>
    </row>
    <row r="1506" spans="7:7">
      <c r="G1506" s="101"/>
    </row>
    <row r="1507" spans="7:7">
      <c r="G1507" s="101"/>
    </row>
    <row r="1508" spans="7:7">
      <c r="G1508" s="101"/>
    </row>
    <row r="1509" spans="7:7">
      <c r="G1509" s="101"/>
    </row>
    <row r="1510" spans="7:7">
      <c r="G1510" s="101"/>
    </row>
    <row r="1511" spans="7:7">
      <c r="G1511" s="101"/>
    </row>
    <row r="1512" spans="7:7">
      <c r="G1512" s="101"/>
    </row>
    <row r="1513" spans="7:7">
      <c r="G1513" s="101"/>
    </row>
    <row r="1514" spans="7:7">
      <c r="G1514" s="101"/>
    </row>
    <row r="1515" spans="7:7">
      <c r="G1515" s="101"/>
    </row>
    <row r="1516" spans="7:7">
      <c r="G1516" s="101"/>
    </row>
    <row r="1517" spans="7:7">
      <c r="G1517" s="101"/>
    </row>
    <row r="1518" spans="7:7">
      <c r="G1518" s="101"/>
    </row>
    <row r="1519" spans="7:7">
      <c r="G1519" s="101"/>
    </row>
    <row r="1520" spans="7:7">
      <c r="G1520" s="101"/>
    </row>
    <row r="1521" spans="7:7">
      <c r="G1521" s="101"/>
    </row>
    <row r="1522" spans="7:7">
      <c r="G1522" s="101"/>
    </row>
    <row r="1523" spans="7:7">
      <c r="G1523" s="101"/>
    </row>
    <row r="1524" spans="7:7">
      <c r="G1524" s="101"/>
    </row>
    <row r="1525" spans="7:7">
      <c r="G1525" s="101"/>
    </row>
    <row r="1526" spans="7:7">
      <c r="G1526" s="101"/>
    </row>
    <row r="1527" spans="7:7">
      <c r="G1527" s="101"/>
    </row>
    <row r="1528" spans="7:7">
      <c r="G1528" s="101"/>
    </row>
    <row r="1529" spans="7:7">
      <c r="G1529" s="101"/>
    </row>
    <row r="1530" spans="7:7">
      <c r="G1530" s="101"/>
    </row>
    <row r="1531" spans="7:7">
      <c r="G1531" s="101"/>
    </row>
    <row r="1532" spans="7:7">
      <c r="G1532" s="101"/>
    </row>
    <row r="1533" spans="7:7">
      <c r="G1533" s="101"/>
    </row>
    <row r="1534" spans="7:7">
      <c r="G1534" s="101"/>
    </row>
    <row r="1535" spans="7:7">
      <c r="G1535" s="101"/>
    </row>
    <row r="1536" spans="7:7">
      <c r="G1536" s="101"/>
    </row>
    <row r="1537" spans="7:7">
      <c r="G1537" s="101"/>
    </row>
    <row r="1538" spans="7:7">
      <c r="G1538" s="101"/>
    </row>
    <row r="1539" spans="7:7">
      <c r="G1539" s="101"/>
    </row>
    <row r="1540" spans="7:7">
      <c r="G1540" s="101"/>
    </row>
    <row r="1541" spans="7:7">
      <c r="G1541" s="101"/>
    </row>
    <row r="1542" spans="7:7">
      <c r="G1542" s="101"/>
    </row>
    <row r="1543" spans="7:7">
      <c r="G1543" s="101"/>
    </row>
    <row r="1544" spans="7:7">
      <c r="G1544" s="101"/>
    </row>
    <row r="1545" spans="7:7">
      <c r="G1545" s="101"/>
    </row>
    <row r="1546" spans="7:7">
      <c r="G1546" s="101"/>
    </row>
    <row r="1547" spans="7:7">
      <c r="G1547" s="101"/>
    </row>
    <row r="1548" spans="7:7">
      <c r="G1548" s="101"/>
    </row>
    <row r="1549" spans="7:7">
      <c r="G1549" s="101"/>
    </row>
    <row r="1550" spans="7:7">
      <c r="G1550" s="101"/>
    </row>
    <row r="1551" spans="7:7">
      <c r="G1551" s="101"/>
    </row>
    <row r="1552" spans="7:7">
      <c r="G1552" s="101"/>
    </row>
    <row r="1553" spans="7:7">
      <c r="G1553" s="101"/>
    </row>
    <row r="1554" spans="7:7">
      <c r="G1554" s="101"/>
    </row>
    <row r="1555" spans="7:7">
      <c r="G1555" s="101"/>
    </row>
    <row r="1556" spans="7:7">
      <c r="G1556" s="101"/>
    </row>
    <row r="1557" spans="7:7">
      <c r="G1557" s="101"/>
    </row>
    <row r="1558" spans="7:7">
      <c r="G1558" s="101"/>
    </row>
    <row r="1559" spans="7:7">
      <c r="G1559" s="101"/>
    </row>
    <row r="1560" spans="7:7">
      <c r="G1560" s="101"/>
    </row>
    <row r="1561" spans="7:7">
      <c r="G1561" s="101"/>
    </row>
    <row r="1562" spans="7:7">
      <c r="G1562" s="101"/>
    </row>
    <row r="1563" spans="7:7">
      <c r="G1563" s="101"/>
    </row>
    <row r="1564" spans="7:7">
      <c r="G1564" s="101"/>
    </row>
    <row r="1565" spans="7:7">
      <c r="G1565" s="101"/>
    </row>
    <row r="1566" spans="7:7">
      <c r="G1566" s="101"/>
    </row>
    <row r="1567" spans="7:7">
      <c r="G1567" s="101"/>
    </row>
    <row r="1568" spans="7:7">
      <c r="G1568" s="101"/>
    </row>
    <row r="1569" spans="7:7">
      <c r="G1569" s="101"/>
    </row>
    <row r="1570" spans="7:7">
      <c r="G1570" s="101"/>
    </row>
    <row r="1571" spans="7:7">
      <c r="G1571" s="101"/>
    </row>
    <row r="1572" spans="7:7">
      <c r="G1572" s="101"/>
    </row>
    <row r="1573" spans="7:7">
      <c r="G1573" s="101"/>
    </row>
    <row r="1574" spans="7:7">
      <c r="G1574" s="101"/>
    </row>
    <row r="1575" spans="7:7">
      <c r="G1575" s="101"/>
    </row>
    <row r="1576" spans="7:7">
      <c r="G1576" s="101"/>
    </row>
    <row r="1577" spans="7:7">
      <c r="G1577" s="101"/>
    </row>
    <row r="1578" spans="7:7">
      <c r="G1578" s="101"/>
    </row>
    <row r="1579" spans="7:7">
      <c r="G1579" s="101"/>
    </row>
    <row r="1580" spans="7:7">
      <c r="G1580" s="101"/>
    </row>
    <row r="1581" spans="7:7">
      <c r="G1581" s="101"/>
    </row>
    <row r="1582" spans="7:7">
      <c r="G1582" s="101"/>
    </row>
    <row r="1583" spans="7:7">
      <c r="G1583" s="101"/>
    </row>
    <row r="1584" spans="7:7">
      <c r="G1584" s="101"/>
    </row>
    <row r="1585" spans="7:7">
      <c r="G1585" s="101"/>
    </row>
    <row r="1586" spans="7:7">
      <c r="G1586" s="101"/>
    </row>
    <row r="1587" spans="7:7">
      <c r="G1587" s="101"/>
    </row>
    <row r="1588" spans="7:7">
      <c r="G1588" s="101"/>
    </row>
    <row r="1589" spans="7:7">
      <c r="G1589" s="101"/>
    </row>
    <row r="1590" spans="7:7">
      <c r="G1590" s="101"/>
    </row>
    <row r="1591" spans="7:7">
      <c r="G1591" s="101"/>
    </row>
    <row r="1592" spans="7:7">
      <c r="G1592" s="101"/>
    </row>
    <row r="1593" spans="7:7">
      <c r="G1593" s="101"/>
    </row>
    <row r="1594" spans="7:7">
      <c r="G1594" s="101"/>
    </row>
    <row r="1595" spans="7:7">
      <c r="G1595" s="101"/>
    </row>
    <row r="1596" spans="7:7">
      <c r="G1596" s="101"/>
    </row>
    <row r="1597" spans="7:7">
      <c r="G1597" s="101"/>
    </row>
    <row r="1598" spans="7:7">
      <c r="G1598" s="101"/>
    </row>
    <row r="1599" spans="7:7">
      <c r="G1599" s="101"/>
    </row>
    <row r="1600" spans="7:7">
      <c r="G1600" s="101"/>
    </row>
    <row r="1601" spans="7:7">
      <c r="G1601" s="101"/>
    </row>
    <row r="1602" spans="7:7">
      <c r="G1602" s="101"/>
    </row>
    <row r="1603" spans="7:7">
      <c r="G1603" s="101"/>
    </row>
    <row r="1604" spans="7:7">
      <c r="G1604" s="101"/>
    </row>
    <row r="1605" spans="7:7">
      <c r="G1605" s="101"/>
    </row>
    <row r="1606" spans="7:7">
      <c r="G1606" s="101"/>
    </row>
    <row r="1607" spans="7:7">
      <c r="G1607" s="101"/>
    </row>
    <row r="1608" spans="7:7">
      <c r="G1608" s="101"/>
    </row>
    <row r="1609" spans="7:7">
      <c r="G1609" s="101"/>
    </row>
    <row r="1610" spans="7:7">
      <c r="G1610" s="101"/>
    </row>
    <row r="1611" spans="7:7">
      <c r="G1611" s="101"/>
    </row>
    <row r="1612" spans="7:7">
      <c r="G1612" s="101"/>
    </row>
    <row r="1613" spans="7:7">
      <c r="G1613" s="101"/>
    </row>
    <row r="1614" spans="7:7">
      <c r="G1614" s="101"/>
    </row>
    <row r="1615" spans="7:7">
      <c r="G1615" s="101"/>
    </row>
    <row r="1616" spans="7:7">
      <c r="G1616" s="101"/>
    </row>
    <row r="1617" spans="7:7">
      <c r="G1617" s="101"/>
    </row>
    <row r="1618" spans="7:7">
      <c r="G1618" s="101"/>
    </row>
    <row r="1619" spans="7:7">
      <c r="G1619" s="101"/>
    </row>
    <row r="1620" spans="7:7">
      <c r="G1620" s="101"/>
    </row>
    <row r="1621" spans="7:7">
      <c r="G1621" s="101"/>
    </row>
    <row r="1622" spans="7:7">
      <c r="G1622" s="101"/>
    </row>
    <row r="1623" spans="7:7">
      <c r="G1623" s="101"/>
    </row>
    <row r="1624" spans="7:7">
      <c r="G1624" s="101"/>
    </row>
    <row r="1625" spans="7:7">
      <c r="G1625" s="101"/>
    </row>
    <row r="1626" spans="7:7">
      <c r="G1626" s="101"/>
    </row>
    <row r="1627" spans="7:7">
      <c r="G1627" s="101"/>
    </row>
    <row r="1628" spans="7:7">
      <c r="G1628" s="101"/>
    </row>
    <row r="1629" spans="7:7">
      <c r="G1629" s="101"/>
    </row>
    <row r="1630" spans="7:7">
      <c r="G1630" s="101"/>
    </row>
    <row r="1631" spans="7:7">
      <c r="G1631" s="101"/>
    </row>
    <row r="1632" spans="7:7">
      <c r="G1632" s="101"/>
    </row>
    <row r="1633" spans="7:7">
      <c r="G1633" s="101"/>
    </row>
    <row r="1634" spans="7:7">
      <c r="G1634" s="101"/>
    </row>
    <row r="1635" spans="7:7">
      <c r="G1635" s="101"/>
    </row>
    <row r="1636" spans="7:7">
      <c r="G1636" s="101"/>
    </row>
    <row r="1637" spans="7:7">
      <c r="G1637" s="101"/>
    </row>
    <row r="1638" spans="7:7">
      <c r="G1638" s="101"/>
    </row>
    <row r="1639" spans="7:7">
      <c r="G1639" s="101"/>
    </row>
    <row r="1640" spans="7:7">
      <c r="G1640" s="101"/>
    </row>
    <row r="1641" spans="7:7">
      <c r="G1641" s="101"/>
    </row>
    <row r="1642" spans="7:7">
      <c r="G1642" s="101"/>
    </row>
    <row r="1643" spans="7:7">
      <c r="G1643" s="101"/>
    </row>
    <row r="1644" spans="7:7">
      <c r="G1644" s="101"/>
    </row>
    <row r="1645" spans="7:7">
      <c r="G1645" s="101"/>
    </row>
    <row r="1646" spans="7:7">
      <c r="G1646" s="101"/>
    </row>
    <row r="1647" spans="7:7">
      <c r="G1647" s="101"/>
    </row>
    <row r="1648" spans="7:7">
      <c r="G1648" s="101"/>
    </row>
    <row r="1649" spans="7:7">
      <c r="G1649" s="101"/>
    </row>
    <row r="1650" spans="7:7">
      <c r="G1650" s="101"/>
    </row>
    <row r="1651" spans="7:7">
      <c r="G1651" s="101"/>
    </row>
    <row r="1652" spans="7:7">
      <c r="G1652" s="101"/>
    </row>
    <row r="1653" spans="7:7">
      <c r="G1653" s="101"/>
    </row>
    <row r="1654" spans="7:7">
      <c r="G1654" s="101"/>
    </row>
    <row r="1655" spans="7:7">
      <c r="G1655" s="101"/>
    </row>
    <row r="1656" spans="7:7">
      <c r="G1656" s="101"/>
    </row>
    <row r="1657" spans="7:7">
      <c r="G1657" s="101"/>
    </row>
    <row r="1658" spans="7:7">
      <c r="G1658" s="101"/>
    </row>
    <row r="1659" spans="7:7">
      <c r="G1659" s="101"/>
    </row>
    <row r="1660" spans="7:7">
      <c r="G1660" s="101"/>
    </row>
    <row r="1661" spans="7:7">
      <c r="G1661" s="101"/>
    </row>
    <row r="1662" spans="7:7">
      <c r="G1662" s="101"/>
    </row>
    <row r="1663" spans="7:7">
      <c r="G1663" s="101"/>
    </row>
    <row r="1664" spans="7:7">
      <c r="G1664" s="101"/>
    </row>
    <row r="1665" spans="7:7">
      <c r="G1665" s="101"/>
    </row>
    <row r="1666" spans="7:7">
      <c r="G1666" s="101"/>
    </row>
    <row r="1667" spans="7:7">
      <c r="G1667" s="101"/>
    </row>
    <row r="1668" spans="7:7">
      <c r="G1668" s="101"/>
    </row>
    <row r="1669" spans="7:7">
      <c r="G1669" s="101"/>
    </row>
    <row r="1670" spans="7:7">
      <c r="G1670" s="101"/>
    </row>
    <row r="1671" spans="7:7">
      <c r="G1671" s="101"/>
    </row>
    <row r="1672" spans="7:7">
      <c r="G1672" s="101"/>
    </row>
    <row r="1673" spans="7:7">
      <c r="G1673" s="101"/>
    </row>
    <row r="1674" spans="7:7">
      <c r="G1674" s="101"/>
    </row>
  </sheetData>
  <mergeCells count="1">
    <mergeCell ref="A681:D681"/>
  </mergeCells>
  <phoneticPr fontId="2" type="noConversion"/>
  <printOptions horizontalCentered="1"/>
  <pageMargins left="0.70866141732283472" right="0.51181102362204722" top="0.55118110236220474" bottom="0.55118110236220474" header="0.31496062992125984" footer="0.31496062992125984"/>
  <pageSetup paperSize="9" scale="80" fitToHeight="30" orientation="portrait" horizontalDpi="4294967295" verticalDpi="4294967295" r:id="rId1"/>
  <headerFooter>
    <oddFooter>&amp;C&amp;P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1"/>
  <sheetViews>
    <sheetView zoomScale="90" zoomScaleNormal="90" workbookViewId="0">
      <selection activeCell="D4" sqref="D4:E69"/>
    </sheetView>
  </sheetViews>
  <sheetFormatPr defaultColWidth="8.875" defaultRowHeight="14.25"/>
  <cols>
    <col min="1" max="1" width="5" style="19" customWidth="1"/>
    <col min="2" max="2" width="10.625" style="19" bestFit="1" customWidth="1"/>
    <col min="3" max="3" width="10.875" style="19" customWidth="1"/>
    <col min="4" max="4" width="16.75" style="19" customWidth="1"/>
    <col min="5" max="5" width="16.625" style="19" customWidth="1"/>
    <col min="6" max="6" width="16.875" style="164" customWidth="1"/>
    <col min="7" max="7" width="12.5" style="155" customWidth="1"/>
    <col min="8" max="8" width="10" style="19" customWidth="1"/>
    <col min="9" max="9" width="22.125" style="182" customWidth="1"/>
    <col min="10" max="10" width="12.375" style="19" customWidth="1"/>
    <col min="11" max="12" width="6.875" style="19" customWidth="1"/>
    <col min="13" max="13" width="17.5" style="106" customWidth="1"/>
    <col min="14" max="16384" width="8.875" style="19"/>
  </cols>
  <sheetData>
    <row r="1" spans="1:13" s="22" customFormat="1" ht="19.5">
      <c r="A1" s="268" t="s">
        <v>8753</v>
      </c>
      <c r="F1" s="504"/>
      <c r="I1" s="505"/>
      <c r="M1" s="506"/>
    </row>
    <row r="2" spans="1:13" s="3" customFormat="1">
      <c r="A2" s="547" t="s">
        <v>0</v>
      </c>
      <c r="B2" s="547" t="s">
        <v>5200</v>
      </c>
      <c r="C2" s="547" t="s">
        <v>8752</v>
      </c>
      <c r="D2" s="547" t="s">
        <v>5201</v>
      </c>
      <c r="E2" s="547" t="s">
        <v>5202</v>
      </c>
      <c r="F2" s="547" t="s">
        <v>5203</v>
      </c>
      <c r="G2" s="548" t="s">
        <v>8702</v>
      </c>
      <c r="H2" s="547" t="s">
        <v>5204</v>
      </c>
      <c r="I2" s="624" t="s">
        <v>8896</v>
      </c>
      <c r="J2" s="547" t="s">
        <v>5205</v>
      </c>
      <c r="K2" s="547"/>
      <c r="L2" s="547"/>
      <c r="M2" s="547" t="s">
        <v>5206</v>
      </c>
    </row>
    <row r="3" spans="1:13" s="3" customFormat="1">
      <c r="A3" s="547"/>
      <c r="B3" s="547"/>
      <c r="C3" s="547"/>
      <c r="D3" s="547"/>
      <c r="E3" s="547"/>
      <c r="F3" s="547"/>
      <c r="G3" s="548"/>
      <c r="H3" s="547"/>
      <c r="I3" s="624"/>
      <c r="J3" s="244" t="s">
        <v>5207</v>
      </c>
      <c r="K3" s="547" t="s">
        <v>5208</v>
      </c>
      <c r="L3" s="547"/>
      <c r="M3" s="547"/>
    </row>
    <row r="4" spans="1:13" ht="42.75">
      <c r="A4" s="248">
        <v>1</v>
      </c>
      <c r="B4" s="107">
        <v>40512</v>
      </c>
      <c r="C4" s="52">
        <v>970000</v>
      </c>
      <c r="D4" s="51"/>
      <c r="E4" s="51"/>
      <c r="F4" s="243" t="s">
        <v>5209</v>
      </c>
      <c r="G4" s="183">
        <v>1000000</v>
      </c>
      <c r="H4" s="249" t="s">
        <v>5210</v>
      </c>
      <c r="I4" s="249" t="s">
        <v>5211</v>
      </c>
      <c r="J4" s="248"/>
      <c r="K4" s="248"/>
      <c r="L4" s="248"/>
      <c r="M4" s="243" t="s">
        <v>5213</v>
      </c>
    </row>
    <row r="5" spans="1:13" ht="42.75">
      <c r="A5" s="248">
        <v>2</v>
      </c>
      <c r="B5" s="107">
        <v>40536</v>
      </c>
      <c r="C5" s="52">
        <v>970000</v>
      </c>
      <c r="D5" s="51"/>
      <c r="E5" s="51"/>
      <c r="F5" s="243" t="s">
        <v>5214</v>
      </c>
      <c r="G5" s="183">
        <v>1000000</v>
      </c>
      <c r="H5" s="249" t="s">
        <v>5210</v>
      </c>
      <c r="I5" s="249" t="s">
        <v>5215</v>
      </c>
      <c r="J5" s="248"/>
      <c r="K5" s="248"/>
      <c r="L5" s="248"/>
      <c r="M5" s="243" t="s">
        <v>5216</v>
      </c>
    </row>
    <row r="6" spans="1:13" ht="42.75">
      <c r="A6" s="248">
        <v>3</v>
      </c>
      <c r="B6" s="107">
        <v>40569</v>
      </c>
      <c r="C6" s="52">
        <v>450000</v>
      </c>
      <c r="D6" s="51"/>
      <c r="E6" s="51"/>
      <c r="F6" s="243" t="s">
        <v>5217</v>
      </c>
      <c r="G6" s="183">
        <v>450000</v>
      </c>
      <c r="H6" s="249" t="s">
        <v>5218</v>
      </c>
      <c r="I6" s="249" t="s">
        <v>5219</v>
      </c>
      <c r="J6" s="248"/>
      <c r="K6" s="248"/>
      <c r="L6" s="248"/>
      <c r="M6" s="243" t="s">
        <v>5220</v>
      </c>
    </row>
    <row r="7" spans="1:13" ht="57">
      <c r="A7" s="248">
        <v>4</v>
      </c>
      <c r="B7" s="107">
        <v>40599</v>
      </c>
      <c r="C7" s="52">
        <v>1503500</v>
      </c>
      <c r="D7" s="51"/>
      <c r="E7" s="51"/>
      <c r="F7" s="243" t="s">
        <v>5221</v>
      </c>
      <c r="G7" s="183">
        <v>1550000</v>
      </c>
      <c r="H7" s="249" t="s">
        <v>5210</v>
      </c>
      <c r="I7" s="249" t="s">
        <v>5222</v>
      </c>
      <c r="J7" s="248"/>
      <c r="K7" s="248"/>
      <c r="L7" s="248"/>
      <c r="M7" s="243" t="s">
        <v>5223</v>
      </c>
    </row>
    <row r="8" spans="1:13" ht="57">
      <c r="A8" s="248">
        <v>5</v>
      </c>
      <c r="B8" s="107" t="s">
        <v>5224</v>
      </c>
      <c r="C8" s="52">
        <v>1940000</v>
      </c>
      <c r="D8" s="51"/>
      <c r="E8" s="51"/>
      <c r="F8" s="243" t="s">
        <v>5225</v>
      </c>
      <c r="G8" s="183">
        <v>2000000</v>
      </c>
      <c r="H8" s="249" t="s">
        <v>5226</v>
      </c>
      <c r="I8" s="249" t="s">
        <v>5227</v>
      </c>
      <c r="J8" s="248"/>
      <c r="K8" s="248"/>
      <c r="L8" s="248"/>
      <c r="M8" s="243" t="s">
        <v>5228</v>
      </c>
    </row>
    <row r="9" spans="1:13" ht="42.75">
      <c r="A9" s="248">
        <v>6</v>
      </c>
      <c r="B9" s="107">
        <v>40708</v>
      </c>
      <c r="C9" s="52">
        <v>485000</v>
      </c>
      <c r="D9" s="51"/>
      <c r="E9" s="51"/>
      <c r="F9" s="243" t="s">
        <v>5229</v>
      </c>
      <c r="G9" s="183">
        <v>500000</v>
      </c>
      <c r="H9" s="249" t="s">
        <v>5210</v>
      </c>
      <c r="I9" s="249" t="s">
        <v>5230</v>
      </c>
      <c r="J9" s="248"/>
      <c r="K9" s="248"/>
      <c r="L9" s="248"/>
      <c r="M9" s="243" t="s">
        <v>5228</v>
      </c>
    </row>
    <row r="10" spans="1:13" ht="42.75">
      <c r="A10" s="248">
        <v>7</v>
      </c>
      <c r="B10" s="107">
        <v>40742</v>
      </c>
      <c r="C10" s="52">
        <v>3000000</v>
      </c>
      <c r="D10" s="51"/>
      <c r="E10" s="51"/>
      <c r="F10" s="243" t="s">
        <v>5231</v>
      </c>
      <c r="G10" s="183">
        <v>3000000</v>
      </c>
      <c r="H10" s="249" t="s">
        <v>5218</v>
      </c>
      <c r="I10" s="249" t="s">
        <v>5232</v>
      </c>
      <c r="J10" s="248"/>
      <c r="K10" s="248"/>
      <c r="L10" s="248"/>
      <c r="M10" s="243" t="s">
        <v>5233</v>
      </c>
    </row>
    <row r="11" spans="1:13" ht="42.75">
      <c r="A11" s="248">
        <v>8</v>
      </c>
      <c r="B11" s="107">
        <v>40743</v>
      </c>
      <c r="C11" s="52">
        <v>880000</v>
      </c>
      <c r="D11" s="51"/>
      <c r="E11" s="51"/>
      <c r="F11" s="243" t="s">
        <v>5234</v>
      </c>
      <c r="G11" s="183">
        <v>1500000</v>
      </c>
      <c r="H11" s="249" t="s">
        <v>5210</v>
      </c>
      <c r="I11" s="249" t="s">
        <v>5235</v>
      </c>
      <c r="J11" s="248"/>
      <c r="K11" s="248"/>
      <c r="L11" s="248"/>
      <c r="M11" s="243" t="s">
        <v>5237</v>
      </c>
    </row>
    <row r="12" spans="1:13" ht="42.75">
      <c r="A12" s="248">
        <v>9</v>
      </c>
      <c r="B12" s="107">
        <v>40780</v>
      </c>
      <c r="C12" s="52">
        <v>925000</v>
      </c>
      <c r="D12" s="51"/>
      <c r="E12" s="51"/>
      <c r="F12" s="243" t="s">
        <v>5238</v>
      </c>
      <c r="G12" s="183">
        <v>925000</v>
      </c>
      <c r="H12" s="249">
        <v>0.02</v>
      </c>
      <c r="I12" s="249" t="s">
        <v>5239</v>
      </c>
      <c r="J12" s="248"/>
      <c r="K12" s="248"/>
      <c r="L12" s="248"/>
      <c r="M12" s="243" t="s">
        <v>5240</v>
      </c>
    </row>
    <row r="13" spans="1:13" ht="57">
      <c r="A13" s="248">
        <v>10</v>
      </c>
      <c r="B13" s="107">
        <v>40791</v>
      </c>
      <c r="C13" s="52">
        <v>185000</v>
      </c>
      <c r="D13" s="51"/>
      <c r="E13" s="51"/>
      <c r="F13" s="243" t="s">
        <v>5241</v>
      </c>
      <c r="G13" s="183">
        <v>185000</v>
      </c>
      <c r="H13" s="249">
        <v>0.02</v>
      </c>
      <c r="I13" s="249" t="s">
        <v>8897</v>
      </c>
      <c r="J13" s="34"/>
      <c r="K13" s="34"/>
      <c r="L13" s="34"/>
      <c r="M13" s="243" t="s">
        <v>5242</v>
      </c>
    </row>
    <row r="14" spans="1:13" ht="57">
      <c r="A14" s="248">
        <v>11</v>
      </c>
      <c r="B14" s="107">
        <v>40819</v>
      </c>
      <c r="C14" s="52">
        <v>700000</v>
      </c>
      <c r="D14" s="51"/>
      <c r="E14" s="51"/>
      <c r="F14" s="243" t="s">
        <v>5243</v>
      </c>
      <c r="G14" s="183">
        <v>700000</v>
      </c>
      <c r="H14" s="249">
        <v>0.02</v>
      </c>
      <c r="I14" s="179" t="s">
        <v>5244</v>
      </c>
      <c r="J14" s="34"/>
      <c r="K14" s="34"/>
      <c r="L14" s="34"/>
      <c r="M14" s="243" t="s">
        <v>5245</v>
      </c>
    </row>
    <row r="15" spans="1:13" ht="57">
      <c r="A15" s="248">
        <v>12</v>
      </c>
      <c r="B15" s="107">
        <v>40820</v>
      </c>
      <c r="C15" s="52">
        <v>1400000</v>
      </c>
      <c r="D15" s="51"/>
      <c r="E15" s="51"/>
      <c r="F15" s="243" t="s">
        <v>5246</v>
      </c>
      <c r="G15" s="183">
        <v>1400000</v>
      </c>
      <c r="H15" s="249">
        <v>0.03</v>
      </c>
      <c r="I15" s="179" t="s">
        <v>8898</v>
      </c>
      <c r="J15" s="34"/>
      <c r="K15" s="34"/>
      <c r="L15" s="34"/>
      <c r="M15" s="243" t="s">
        <v>5245</v>
      </c>
    </row>
    <row r="16" spans="1:13" ht="57">
      <c r="A16" s="248">
        <v>13</v>
      </c>
      <c r="B16" s="107">
        <v>40829</v>
      </c>
      <c r="C16" s="52">
        <v>1000000</v>
      </c>
      <c r="D16" s="51"/>
      <c r="E16" s="51"/>
      <c r="F16" s="243" t="s">
        <v>5243</v>
      </c>
      <c r="G16" s="183">
        <v>1000000</v>
      </c>
      <c r="H16" s="249">
        <v>0.03</v>
      </c>
      <c r="I16" s="179" t="s">
        <v>5247</v>
      </c>
      <c r="J16" s="34"/>
      <c r="K16" s="34"/>
      <c r="L16" s="34"/>
      <c r="M16" s="243" t="s">
        <v>5248</v>
      </c>
    </row>
    <row r="17" spans="1:13" ht="57">
      <c r="A17" s="248">
        <v>14</v>
      </c>
      <c r="B17" s="107">
        <v>40884</v>
      </c>
      <c r="C17" s="52">
        <v>485000</v>
      </c>
      <c r="D17" s="51"/>
      <c r="E17" s="51"/>
      <c r="F17" s="243" t="s">
        <v>5249</v>
      </c>
      <c r="G17" s="183">
        <v>485000</v>
      </c>
      <c r="H17" s="249">
        <v>0.02</v>
      </c>
      <c r="I17" s="249" t="s">
        <v>8899</v>
      </c>
      <c r="J17" s="34"/>
      <c r="K17" s="34"/>
      <c r="L17" s="34"/>
      <c r="M17" s="243" t="s">
        <v>5250</v>
      </c>
    </row>
    <row r="18" spans="1:13" ht="57">
      <c r="A18" s="248">
        <v>15</v>
      </c>
      <c r="B18" s="107">
        <v>40889</v>
      </c>
      <c r="C18" s="52">
        <v>200000</v>
      </c>
      <c r="D18" s="51"/>
      <c r="E18" s="51"/>
      <c r="F18" s="243" t="s">
        <v>5251</v>
      </c>
      <c r="G18" s="183">
        <v>200000</v>
      </c>
      <c r="H18" s="249">
        <v>0.02</v>
      </c>
      <c r="I18" s="249" t="s">
        <v>5252</v>
      </c>
      <c r="J18" s="34"/>
      <c r="K18" s="34"/>
      <c r="L18" s="34"/>
      <c r="M18" s="243" t="s">
        <v>5253</v>
      </c>
    </row>
    <row r="19" spans="1:13" ht="57">
      <c r="A19" s="248">
        <v>16</v>
      </c>
      <c r="B19" s="107">
        <v>40907</v>
      </c>
      <c r="C19" s="52">
        <v>519000</v>
      </c>
      <c r="D19" s="51"/>
      <c r="E19" s="51"/>
      <c r="F19" s="243" t="s">
        <v>5254</v>
      </c>
      <c r="G19" s="183">
        <v>519000</v>
      </c>
      <c r="H19" s="249">
        <v>0.02</v>
      </c>
      <c r="I19" s="179" t="s">
        <v>5255</v>
      </c>
      <c r="J19" s="34"/>
      <c r="K19" s="34"/>
      <c r="L19" s="34"/>
      <c r="M19" s="243" t="s">
        <v>5256</v>
      </c>
    </row>
    <row r="20" spans="1:13" ht="57">
      <c r="A20" s="248">
        <v>17</v>
      </c>
      <c r="B20" s="107">
        <v>40968</v>
      </c>
      <c r="C20" s="52">
        <v>1200000</v>
      </c>
      <c r="D20" s="51"/>
      <c r="E20" s="51"/>
      <c r="F20" s="243" t="s">
        <v>5257</v>
      </c>
      <c r="G20" s="183">
        <v>1200000</v>
      </c>
      <c r="H20" s="249" t="s">
        <v>5258</v>
      </c>
      <c r="I20" s="249" t="s">
        <v>5259</v>
      </c>
      <c r="J20" s="34"/>
      <c r="K20" s="34"/>
      <c r="L20" s="34"/>
      <c r="M20" s="243" t="s">
        <v>5260</v>
      </c>
    </row>
    <row r="21" spans="1:13" ht="57">
      <c r="A21" s="248">
        <v>18</v>
      </c>
      <c r="B21" s="107">
        <v>40971</v>
      </c>
      <c r="C21" s="52">
        <v>1175000</v>
      </c>
      <c r="D21" s="51"/>
      <c r="E21" s="51"/>
      <c r="F21" s="243" t="s">
        <v>5261</v>
      </c>
      <c r="G21" s="183">
        <v>1300000</v>
      </c>
      <c r="H21" s="249" t="s">
        <v>5262</v>
      </c>
      <c r="I21" s="249" t="s">
        <v>5263</v>
      </c>
      <c r="J21" s="34"/>
      <c r="K21" s="34"/>
      <c r="L21" s="34"/>
      <c r="M21" s="243" t="s">
        <v>5260</v>
      </c>
    </row>
    <row r="22" spans="1:13" ht="57">
      <c r="A22" s="248">
        <v>19</v>
      </c>
      <c r="B22" s="107">
        <v>40971</v>
      </c>
      <c r="C22" s="52">
        <v>200000</v>
      </c>
      <c r="D22" s="51"/>
      <c r="E22" s="51"/>
      <c r="F22" s="243" t="s">
        <v>5264</v>
      </c>
      <c r="G22" s="183">
        <v>300000</v>
      </c>
      <c r="H22" s="249" t="s">
        <v>5210</v>
      </c>
      <c r="I22" s="249" t="s">
        <v>5265</v>
      </c>
      <c r="J22" s="34"/>
      <c r="K22" s="34"/>
      <c r="L22" s="34"/>
      <c r="M22" s="243" t="s">
        <v>5266</v>
      </c>
    </row>
    <row r="23" spans="1:13" ht="57">
      <c r="A23" s="248">
        <v>20</v>
      </c>
      <c r="B23" s="107">
        <v>40982</v>
      </c>
      <c r="C23" s="52">
        <v>195000</v>
      </c>
      <c r="D23" s="51"/>
      <c r="E23" s="51"/>
      <c r="F23" s="243" t="s">
        <v>5267</v>
      </c>
      <c r="G23" s="183">
        <v>195000</v>
      </c>
      <c r="H23" s="249">
        <v>0.02</v>
      </c>
      <c r="I23" s="249" t="s">
        <v>8900</v>
      </c>
      <c r="J23" s="34"/>
      <c r="K23" s="34"/>
      <c r="L23" s="34"/>
      <c r="M23" s="243" t="s">
        <v>5268</v>
      </c>
    </row>
    <row r="24" spans="1:13" ht="57">
      <c r="A24" s="248">
        <v>21</v>
      </c>
      <c r="B24" s="107">
        <v>40991</v>
      </c>
      <c r="C24" s="52">
        <v>174000</v>
      </c>
      <c r="D24" s="51"/>
      <c r="E24" s="51"/>
      <c r="F24" s="255" t="s">
        <v>5269</v>
      </c>
      <c r="G24" s="183">
        <v>174000</v>
      </c>
      <c r="H24" s="249">
        <v>0.02</v>
      </c>
      <c r="I24" s="249" t="s">
        <v>8901</v>
      </c>
      <c r="J24" s="34"/>
      <c r="K24" s="34"/>
      <c r="L24" s="34"/>
      <c r="M24" s="243" t="s">
        <v>5268</v>
      </c>
    </row>
    <row r="25" spans="1:13" ht="57">
      <c r="A25" s="248">
        <v>22</v>
      </c>
      <c r="B25" s="107">
        <v>40998</v>
      </c>
      <c r="C25" s="52">
        <v>200000</v>
      </c>
      <c r="D25" s="51"/>
      <c r="E25" s="51"/>
      <c r="F25" s="243" t="s">
        <v>5270</v>
      </c>
      <c r="G25" s="110">
        <v>200000</v>
      </c>
      <c r="H25" s="249">
        <v>0.02</v>
      </c>
      <c r="I25" s="249" t="s">
        <v>5271</v>
      </c>
      <c r="J25" s="34"/>
      <c r="K25" s="34"/>
      <c r="L25" s="34"/>
      <c r="M25" s="243" t="s">
        <v>5272</v>
      </c>
    </row>
    <row r="26" spans="1:13" ht="57">
      <c r="A26" s="248">
        <v>23</v>
      </c>
      <c r="B26" s="107">
        <v>41005</v>
      </c>
      <c r="C26" s="52">
        <v>97000</v>
      </c>
      <c r="D26" s="51"/>
      <c r="E26" s="51"/>
      <c r="F26" s="243" t="s">
        <v>5273</v>
      </c>
      <c r="G26" s="110">
        <v>97000</v>
      </c>
      <c r="H26" s="249">
        <v>0.02</v>
      </c>
      <c r="I26" s="249" t="s">
        <v>5274</v>
      </c>
      <c r="J26" s="34"/>
      <c r="K26" s="34"/>
      <c r="L26" s="34"/>
      <c r="M26" s="243" t="s">
        <v>5275</v>
      </c>
    </row>
    <row r="27" spans="1:13" ht="57">
      <c r="A27" s="248">
        <v>24</v>
      </c>
      <c r="B27" s="107">
        <v>41029</v>
      </c>
      <c r="C27" s="52">
        <v>202000</v>
      </c>
      <c r="D27" s="51"/>
      <c r="E27" s="51"/>
      <c r="F27" s="255" t="s">
        <v>5276</v>
      </c>
      <c r="G27" s="110">
        <v>202000</v>
      </c>
      <c r="H27" s="249">
        <v>0.02</v>
      </c>
      <c r="I27" s="249" t="s">
        <v>8902</v>
      </c>
      <c r="J27" s="34"/>
      <c r="K27" s="34"/>
      <c r="L27" s="34"/>
      <c r="M27" s="243" t="s">
        <v>5277</v>
      </c>
    </row>
    <row r="28" spans="1:13" ht="57">
      <c r="A28" s="248">
        <v>25</v>
      </c>
      <c r="B28" s="107">
        <v>41031</v>
      </c>
      <c r="C28" s="52">
        <v>195000</v>
      </c>
      <c r="D28" s="51"/>
      <c r="E28" s="51"/>
      <c r="F28" s="243" t="s">
        <v>5278</v>
      </c>
      <c r="G28" s="110">
        <v>195000</v>
      </c>
      <c r="H28" s="249">
        <v>0.02</v>
      </c>
      <c r="I28" s="249" t="s">
        <v>5279</v>
      </c>
      <c r="J28" s="34"/>
      <c r="K28" s="34"/>
      <c r="L28" s="34"/>
      <c r="M28" s="243" t="s">
        <v>5277</v>
      </c>
    </row>
    <row r="29" spans="1:13" ht="57">
      <c r="A29" s="248">
        <v>26</v>
      </c>
      <c r="B29" s="107">
        <v>41031</v>
      </c>
      <c r="C29" s="52">
        <v>97500</v>
      </c>
      <c r="D29" s="51"/>
      <c r="E29" s="51"/>
      <c r="F29" s="243" t="s">
        <v>5276</v>
      </c>
      <c r="G29" s="110">
        <v>97500</v>
      </c>
      <c r="H29" s="249">
        <v>0.02</v>
      </c>
      <c r="I29" s="249" t="s">
        <v>5280</v>
      </c>
      <c r="J29" s="34"/>
      <c r="K29" s="34"/>
      <c r="L29" s="34"/>
      <c r="M29" s="243" t="s">
        <v>5277</v>
      </c>
    </row>
    <row r="30" spans="1:13" ht="57">
      <c r="A30" s="248">
        <v>27</v>
      </c>
      <c r="B30" s="107">
        <v>41036</v>
      </c>
      <c r="C30" s="52">
        <v>52500</v>
      </c>
      <c r="D30" s="51"/>
      <c r="E30" s="51"/>
      <c r="F30" s="243" t="s">
        <v>5281</v>
      </c>
      <c r="G30" s="110">
        <v>52500</v>
      </c>
      <c r="H30" s="249">
        <v>0.02</v>
      </c>
      <c r="I30" s="249" t="s">
        <v>5282</v>
      </c>
      <c r="J30" s="34"/>
      <c r="K30" s="34"/>
      <c r="L30" s="34"/>
      <c r="M30" s="243" t="s">
        <v>5277</v>
      </c>
    </row>
    <row r="31" spans="1:13" ht="57">
      <c r="A31" s="248">
        <v>28</v>
      </c>
      <c r="B31" s="107">
        <v>41050</v>
      </c>
      <c r="C31" s="52">
        <v>300000</v>
      </c>
      <c r="D31" s="51"/>
      <c r="E31" s="51"/>
      <c r="F31" s="243" t="s">
        <v>5283</v>
      </c>
      <c r="G31" s="110">
        <v>300000</v>
      </c>
      <c r="H31" s="249">
        <v>0.02</v>
      </c>
      <c r="I31" s="249" t="s">
        <v>8903</v>
      </c>
      <c r="J31" s="34"/>
      <c r="K31" s="34"/>
      <c r="L31" s="34"/>
      <c r="M31" s="243" t="s">
        <v>5284</v>
      </c>
    </row>
    <row r="32" spans="1:13" ht="57">
      <c r="A32" s="248">
        <v>29</v>
      </c>
      <c r="B32" s="107">
        <v>41057</v>
      </c>
      <c r="C32" s="52">
        <v>400000</v>
      </c>
      <c r="D32" s="51"/>
      <c r="E32" s="51"/>
      <c r="F32" s="243" t="s">
        <v>5285</v>
      </c>
      <c r="G32" s="110">
        <v>400000</v>
      </c>
      <c r="H32" s="249">
        <v>0.02</v>
      </c>
      <c r="I32" s="249" t="s">
        <v>5286</v>
      </c>
      <c r="J32" s="34"/>
      <c r="K32" s="34"/>
      <c r="L32" s="34"/>
      <c r="M32" s="243" t="s">
        <v>5284</v>
      </c>
    </row>
    <row r="33" spans="1:13" ht="57">
      <c r="A33" s="248">
        <v>30</v>
      </c>
      <c r="B33" s="107">
        <v>41074</v>
      </c>
      <c r="C33" s="52">
        <v>291000</v>
      </c>
      <c r="D33" s="51"/>
      <c r="E33" s="51"/>
      <c r="F33" s="243" t="s">
        <v>5287</v>
      </c>
      <c r="G33" s="110">
        <v>291000</v>
      </c>
      <c r="H33" s="249">
        <v>0.02</v>
      </c>
      <c r="I33" s="249" t="s">
        <v>8904</v>
      </c>
      <c r="J33" s="34"/>
      <c r="K33" s="34"/>
      <c r="L33" s="34"/>
      <c r="M33" s="243" t="s">
        <v>5288</v>
      </c>
    </row>
    <row r="34" spans="1:13" ht="57">
      <c r="A34" s="248">
        <v>31</v>
      </c>
      <c r="B34" s="107">
        <v>41085</v>
      </c>
      <c r="C34" s="52">
        <v>94000</v>
      </c>
      <c r="D34" s="51"/>
      <c r="E34" s="51"/>
      <c r="F34" s="243" t="s">
        <v>5289</v>
      </c>
      <c r="G34" s="110">
        <v>94000</v>
      </c>
      <c r="H34" s="249">
        <v>0.02</v>
      </c>
      <c r="I34" s="249" t="s">
        <v>8905</v>
      </c>
      <c r="J34" s="34"/>
      <c r="K34" s="34"/>
      <c r="L34" s="34"/>
      <c r="M34" s="243" t="s">
        <v>5288</v>
      </c>
    </row>
    <row r="35" spans="1:13" ht="57">
      <c r="A35" s="248">
        <v>32</v>
      </c>
      <c r="B35" s="107">
        <v>41085</v>
      </c>
      <c r="C35" s="52">
        <v>93000</v>
      </c>
      <c r="D35" s="51"/>
      <c r="E35" s="51"/>
      <c r="F35" s="243" t="s">
        <v>5289</v>
      </c>
      <c r="G35" s="110">
        <v>93000</v>
      </c>
      <c r="H35" s="249">
        <v>0.02</v>
      </c>
      <c r="I35" s="249" t="s">
        <v>5290</v>
      </c>
      <c r="J35" s="34"/>
      <c r="K35" s="34"/>
      <c r="L35" s="34"/>
      <c r="M35" s="243" t="s">
        <v>5288</v>
      </c>
    </row>
    <row r="36" spans="1:13" ht="57">
      <c r="A36" s="248">
        <v>33</v>
      </c>
      <c r="B36" s="107" t="s">
        <v>5291</v>
      </c>
      <c r="C36" s="52">
        <v>186000</v>
      </c>
      <c r="D36" s="51"/>
      <c r="E36" s="51"/>
      <c r="F36" s="243" t="s">
        <v>5292</v>
      </c>
      <c r="G36" s="110">
        <v>186000</v>
      </c>
      <c r="H36" s="249">
        <v>0.02</v>
      </c>
      <c r="I36" s="249" t="s">
        <v>8906</v>
      </c>
      <c r="J36" s="34"/>
      <c r="K36" s="34"/>
      <c r="L36" s="34"/>
      <c r="M36" s="243" t="s">
        <v>5293</v>
      </c>
    </row>
    <row r="37" spans="1:13" ht="57">
      <c r="A37" s="248">
        <v>34</v>
      </c>
      <c r="B37" s="107" t="s">
        <v>5294</v>
      </c>
      <c r="C37" s="52">
        <v>96000</v>
      </c>
      <c r="D37" s="51"/>
      <c r="E37" s="51"/>
      <c r="F37" s="243" t="s">
        <v>5295</v>
      </c>
      <c r="G37" s="110">
        <v>96000</v>
      </c>
      <c r="H37" s="249">
        <v>0.02</v>
      </c>
      <c r="I37" s="249" t="s">
        <v>8907</v>
      </c>
      <c r="J37" s="34"/>
      <c r="K37" s="34"/>
      <c r="L37" s="34"/>
      <c r="M37" s="243" t="s">
        <v>5297</v>
      </c>
    </row>
    <row r="38" spans="1:13" ht="57">
      <c r="A38" s="248">
        <v>35</v>
      </c>
      <c r="B38" s="107" t="s">
        <v>5298</v>
      </c>
      <c r="C38" s="52">
        <v>192000</v>
      </c>
      <c r="D38" s="51"/>
      <c r="E38" s="51"/>
      <c r="F38" s="243" t="s">
        <v>5299</v>
      </c>
      <c r="G38" s="110">
        <v>192000</v>
      </c>
      <c r="H38" s="249">
        <v>0.02</v>
      </c>
      <c r="I38" s="249" t="s">
        <v>5300</v>
      </c>
      <c r="J38" s="34"/>
      <c r="K38" s="34"/>
      <c r="L38" s="34"/>
      <c r="M38" s="243" t="s">
        <v>5296</v>
      </c>
    </row>
    <row r="39" spans="1:13" ht="57">
      <c r="A39" s="248">
        <v>36</v>
      </c>
      <c r="B39" s="107" t="s">
        <v>5301</v>
      </c>
      <c r="C39" s="52">
        <v>12000</v>
      </c>
      <c r="D39" s="51"/>
      <c r="E39" s="51"/>
      <c r="F39" s="243" t="s">
        <v>5302</v>
      </c>
      <c r="G39" s="110">
        <v>12000</v>
      </c>
      <c r="H39" s="249">
        <v>0.02</v>
      </c>
      <c r="I39" s="249" t="s">
        <v>5303</v>
      </c>
      <c r="J39" s="34"/>
      <c r="K39" s="34"/>
      <c r="L39" s="34"/>
      <c r="M39" s="243" t="s">
        <v>5304</v>
      </c>
    </row>
    <row r="40" spans="1:13" ht="57">
      <c r="A40" s="248">
        <v>37</v>
      </c>
      <c r="B40" s="107" t="s">
        <v>3034</v>
      </c>
      <c r="C40" s="52">
        <v>95000</v>
      </c>
      <c r="D40" s="51"/>
      <c r="E40" s="51"/>
      <c r="F40" s="243" t="s">
        <v>5305</v>
      </c>
      <c r="G40" s="110">
        <v>95000</v>
      </c>
      <c r="H40" s="249">
        <v>0.02</v>
      </c>
      <c r="I40" s="249" t="s">
        <v>8908</v>
      </c>
      <c r="J40" s="34"/>
      <c r="K40" s="34"/>
      <c r="L40" s="34"/>
      <c r="M40" s="243" t="s">
        <v>5306</v>
      </c>
    </row>
    <row r="41" spans="1:13" ht="57">
      <c r="A41" s="248">
        <v>38</v>
      </c>
      <c r="B41" s="107" t="s">
        <v>5307</v>
      </c>
      <c r="C41" s="52">
        <v>185000</v>
      </c>
      <c r="D41" s="51"/>
      <c r="E41" s="51"/>
      <c r="F41" s="243" t="s">
        <v>5308</v>
      </c>
      <c r="G41" s="110">
        <v>185000</v>
      </c>
      <c r="H41" s="249">
        <v>0.02</v>
      </c>
      <c r="I41" s="249" t="s">
        <v>8897</v>
      </c>
      <c r="J41" s="34"/>
      <c r="K41" s="34"/>
      <c r="L41" s="34"/>
      <c r="M41" s="243" t="s">
        <v>5309</v>
      </c>
    </row>
    <row r="42" spans="1:13" ht="57">
      <c r="A42" s="248">
        <v>39</v>
      </c>
      <c r="B42" s="107" t="s">
        <v>5310</v>
      </c>
      <c r="C42" s="52">
        <v>95000</v>
      </c>
      <c r="D42" s="51"/>
      <c r="E42" s="51"/>
      <c r="F42" s="243" t="s">
        <v>5308</v>
      </c>
      <c r="G42" s="110">
        <v>95000</v>
      </c>
      <c r="H42" s="249">
        <v>0.02</v>
      </c>
      <c r="I42" s="249" t="s">
        <v>5311</v>
      </c>
      <c r="J42" s="34"/>
      <c r="K42" s="34"/>
      <c r="L42" s="34"/>
      <c r="M42" s="243" t="s">
        <v>5312</v>
      </c>
    </row>
    <row r="43" spans="1:13" ht="57">
      <c r="A43" s="248">
        <v>40</v>
      </c>
      <c r="B43" s="107" t="s">
        <v>5313</v>
      </c>
      <c r="C43" s="52">
        <v>190000</v>
      </c>
      <c r="D43" s="51"/>
      <c r="E43" s="51"/>
      <c r="F43" s="243" t="s">
        <v>5314</v>
      </c>
      <c r="G43" s="110">
        <v>190000</v>
      </c>
      <c r="H43" s="249">
        <v>0.02</v>
      </c>
      <c r="I43" s="249" t="s">
        <v>8909</v>
      </c>
      <c r="J43" s="34"/>
      <c r="K43" s="34"/>
      <c r="L43" s="34"/>
      <c r="M43" s="243" t="s">
        <v>5315</v>
      </c>
    </row>
    <row r="44" spans="1:13" ht="57">
      <c r="A44" s="248">
        <v>41</v>
      </c>
      <c r="B44" s="107">
        <v>41166</v>
      </c>
      <c r="C44" s="52">
        <v>195000</v>
      </c>
      <c r="D44" s="51"/>
      <c r="E44" s="51"/>
      <c r="F44" s="243" t="s">
        <v>5316</v>
      </c>
      <c r="G44" s="110">
        <v>195000</v>
      </c>
      <c r="H44" s="249">
        <v>0.02</v>
      </c>
      <c r="I44" s="249" t="s">
        <v>5279</v>
      </c>
      <c r="J44" s="34"/>
      <c r="K44" s="34"/>
      <c r="L44" s="34"/>
      <c r="M44" s="243" t="s">
        <v>5315</v>
      </c>
    </row>
    <row r="45" spans="1:13" ht="57">
      <c r="A45" s="248">
        <v>42</v>
      </c>
      <c r="B45" s="107">
        <v>41177</v>
      </c>
      <c r="C45" s="52">
        <v>485000</v>
      </c>
      <c r="D45" s="51"/>
      <c r="E45" s="51"/>
      <c r="F45" s="243" t="s">
        <v>5317</v>
      </c>
      <c r="G45" s="110">
        <v>485000</v>
      </c>
      <c r="H45" s="249">
        <v>0.02</v>
      </c>
      <c r="I45" s="249" t="s">
        <v>5318</v>
      </c>
      <c r="J45" s="34"/>
      <c r="K45" s="34"/>
      <c r="L45" s="34"/>
      <c r="M45" s="243" t="s">
        <v>5319</v>
      </c>
    </row>
    <row r="46" spans="1:13" ht="57">
      <c r="A46" s="248">
        <v>43</v>
      </c>
      <c r="B46" s="107">
        <v>41183</v>
      </c>
      <c r="C46" s="52">
        <v>287000</v>
      </c>
      <c r="D46" s="51"/>
      <c r="E46" s="51"/>
      <c r="F46" s="243" t="s">
        <v>5320</v>
      </c>
      <c r="G46" s="110">
        <v>287000</v>
      </c>
      <c r="H46" s="249">
        <v>0.02</v>
      </c>
      <c r="I46" s="249" t="s">
        <v>5321</v>
      </c>
      <c r="J46" s="34"/>
      <c r="K46" s="34"/>
      <c r="L46" s="34"/>
      <c r="M46" s="243" t="s">
        <v>5319</v>
      </c>
    </row>
    <row r="47" spans="1:13" ht="57">
      <c r="A47" s="248">
        <v>44</v>
      </c>
      <c r="B47" s="107">
        <v>41187</v>
      </c>
      <c r="C47" s="52">
        <v>288000</v>
      </c>
      <c r="D47" s="51"/>
      <c r="E47" s="51"/>
      <c r="F47" s="243" t="s">
        <v>5322</v>
      </c>
      <c r="G47" s="110">
        <v>288000</v>
      </c>
      <c r="H47" s="249">
        <v>0.02</v>
      </c>
      <c r="I47" s="249" t="s">
        <v>8910</v>
      </c>
      <c r="J47" s="34"/>
      <c r="K47" s="34"/>
      <c r="L47" s="34"/>
      <c r="M47" s="243" t="s">
        <v>5323</v>
      </c>
    </row>
    <row r="48" spans="1:13" ht="57">
      <c r="A48" s="248">
        <v>45</v>
      </c>
      <c r="B48" s="107">
        <v>41190</v>
      </c>
      <c r="C48" s="52">
        <v>97000</v>
      </c>
      <c r="D48" s="51"/>
      <c r="E48" s="51"/>
      <c r="F48" s="243" t="s">
        <v>5322</v>
      </c>
      <c r="G48" s="110">
        <v>97000</v>
      </c>
      <c r="H48" s="249">
        <v>0.02</v>
      </c>
      <c r="I48" s="249" t="s">
        <v>5324</v>
      </c>
      <c r="J48" s="34"/>
      <c r="K48" s="34"/>
      <c r="L48" s="34"/>
      <c r="M48" s="243" t="s">
        <v>5325</v>
      </c>
    </row>
    <row r="49" spans="1:13" ht="57">
      <c r="A49" s="248">
        <v>46</v>
      </c>
      <c r="B49" s="107">
        <v>41197</v>
      </c>
      <c r="C49" s="52">
        <v>145000</v>
      </c>
      <c r="D49" s="51"/>
      <c r="E49" s="51"/>
      <c r="F49" s="243" t="s">
        <v>5326</v>
      </c>
      <c r="G49" s="110">
        <v>145000</v>
      </c>
      <c r="H49" s="249">
        <v>0.02</v>
      </c>
      <c r="I49" s="249" t="s">
        <v>5327</v>
      </c>
      <c r="J49" s="34"/>
      <c r="K49" s="34"/>
      <c r="L49" s="34"/>
      <c r="M49" s="243" t="s">
        <v>5328</v>
      </c>
    </row>
    <row r="50" spans="1:13" ht="57">
      <c r="A50" s="248">
        <v>47</v>
      </c>
      <c r="B50" s="107">
        <v>41213</v>
      </c>
      <c r="C50" s="52">
        <v>85000</v>
      </c>
      <c r="D50" s="51"/>
      <c r="E50" s="51"/>
      <c r="F50" s="243" t="s">
        <v>5329</v>
      </c>
      <c r="G50" s="110">
        <v>85000</v>
      </c>
      <c r="H50" s="249">
        <v>0.02</v>
      </c>
      <c r="I50" s="249" t="s">
        <v>8911</v>
      </c>
      <c r="J50" s="34"/>
      <c r="K50" s="34"/>
      <c r="L50" s="34"/>
      <c r="M50" s="243" t="s">
        <v>5330</v>
      </c>
    </row>
    <row r="51" spans="1:13" ht="57">
      <c r="A51" s="248">
        <v>48</v>
      </c>
      <c r="B51" s="107">
        <v>41218</v>
      </c>
      <c r="C51" s="52">
        <v>92000</v>
      </c>
      <c r="D51" s="51"/>
      <c r="E51" s="51"/>
      <c r="F51" s="243" t="s">
        <v>5331</v>
      </c>
      <c r="G51" s="110">
        <v>92000</v>
      </c>
      <c r="H51" s="249">
        <v>0.02</v>
      </c>
      <c r="I51" s="249" t="s">
        <v>5332</v>
      </c>
      <c r="J51" s="34"/>
      <c r="K51" s="34"/>
      <c r="L51" s="34"/>
      <c r="M51" s="243" t="s">
        <v>5333</v>
      </c>
    </row>
    <row r="52" spans="1:13" ht="57">
      <c r="A52" s="248">
        <v>49</v>
      </c>
      <c r="B52" s="107">
        <v>41218</v>
      </c>
      <c r="C52" s="52">
        <v>95000</v>
      </c>
      <c r="D52" s="51"/>
      <c r="E52" s="51"/>
      <c r="F52" s="243" t="s">
        <v>5334</v>
      </c>
      <c r="G52" s="110">
        <v>95000</v>
      </c>
      <c r="H52" s="249">
        <v>0.02</v>
      </c>
      <c r="I52" s="249" t="s">
        <v>5335</v>
      </c>
      <c r="J52" s="34"/>
      <c r="K52" s="34"/>
      <c r="L52" s="34"/>
      <c r="M52" s="243" t="s">
        <v>5336</v>
      </c>
    </row>
    <row r="53" spans="1:13" ht="57">
      <c r="A53" s="248">
        <v>50</v>
      </c>
      <c r="B53" s="107">
        <v>41228</v>
      </c>
      <c r="C53" s="52">
        <v>292000</v>
      </c>
      <c r="D53" s="51"/>
      <c r="E53" s="51"/>
      <c r="F53" s="243" t="s">
        <v>5337</v>
      </c>
      <c r="G53" s="110">
        <v>292000</v>
      </c>
      <c r="H53" s="249">
        <v>0.02</v>
      </c>
      <c r="I53" s="249" t="s">
        <v>5338</v>
      </c>
      <c r="J53" s="34"/>
      <c r="K53" s="34"/>
      <c r="L53" s="34"/>
      <c r="M53" s="243" t="s">
        <v>5333</v>
      </c>
    </row>
    <row r="54" spans="1:13" ht="57">
      <c r="A54" s="248">
        <v>51</v>
      </c>
      <c r="B54" s="107">
        <v>41246</v>
      </c>
      <c r="C54" s="52">
        <v>100000</v>
      </c>
      <c r="D54" s="51"/>
      <c r="E54" s="51"/>
      <c r="F54" s="243" t="s">
        <v>5339</v>
      </c>
      <c r="G54" s="110">
        <v>100000</v>
      </c>
      <c r="H54" s="249">
        <v>0.02</v>
      </c>
      <c r="I54" s="249" t="s">
        <v>8912</v>
      </c>
      <c r="J54" s="34"/>
      <c r="K54" s="34"/>
      <c r="L54" s="34"/>
      <c r="M54" s="243" t="s">
        <v>5340</v>
      </c>
    </row>
    <row r="55" spans="1:13" ht="57">
      <c r="A55" s="248">
        <v>52</v>
      </c>
      <c r="B55" s="107">
        <v>41268</v>
      </c>
      <c r="C55" s="52">
        <v>1000000</v>
      </c>
      <c r="D55" s="51"/>
      <c r="E55" s="51"/>
      <c r="F55" s="255" t="s">
        <v>5341</v>
      </c>
      <c r="G55" s="110">
        <v>1000000</v>
      </c>
      <c r="H55" s="249">
        <v>0.02</v>
      </c>
      <c r="I55" s="179" t="s">
        <v>8913</v>
      </c>
      <c r="J55" s="34"/>
      <c r="K55" s="34"/>
      <c r="L55" s="34"/>
      <c r="M55" s="243" t="s">
        <v>5342</v>
      </c>
    </row>
    <row r="56" spans="1:13" ht="57">
      <c r="A56" s="248">
        <v>53</v>
      </c>
      <c r="B56" s="107">
        <v>41270</v>
      </c>
      <c r="C56" s="52">
        <v>1077000</v>
      </c>
      <c r="D56" s="51"/>
      <c r="E56" s="51"/>
      <c r="F56" s="255" t="s">
        <v>5343</v>
      </c>
      <c r="G56" s="110">
        <v>1077000</v>
      </c>
      <c r="H56" s="249">
        <v>0.02</v>
      </c>
      <c r="I56" s="179" t="s">
        <v>5344</v>
      </c>
      <c r="J56" s="34"/>
      <c r="K56" s="34"/>
      <c r="L56" s="34"/>
      <c r="M56" s="243" t="s">
        <v>5345</v>
      </c>
    </row>
    <row r="57" spans="1:13" ht="57">
      <c r="A57" s="248">
        <v>54</v>
      </c>
      <c r="B57" s="107">
        <v>41277</v>
      </c>
      <c r="C57" s="52">
        <v>500000</v>
      </c>
      <c r="D57" s="51"/>
      <c r="E57" s="51"/>
      <c r="F57" s="255" t="s">
        <v>5346</v>
      </c>
      <c r="G57" s="110">
        <v>500000</v>
      </c>
      <c r="H57" s="249">
        <v>0.02</v>
      </c>
      <c r="I57" s="179" t="s">
        <v>5347</v>
      </c>
      <c r="J57" s="34"/>
      <c r="K57" s="34"/>
      <c r="L57" s="34"/>
      <c r="M57" s="243" t="s">
        <v>5348</v>
      </c>
    </row>
    <row r="58" spans="1:13" ht="57">
      <c r="A58" s="248">
        <v>55</v>
      </c>
      <c r="B58" s="107">
        <v>41289</v>
      </c>
      <c r="C58" s="52">
        <v>96000</v>
      </c>
      <c r="D58" s="51"/>
      <c r="E58" s="51"/>
      <c r="F58" s="243" t="s">
        <v>5349</v>
      </c>
      <c r="G58" s="110">
        <v>96000</v>
      </c>
      <c r="H58" s="249">
        <v>0.02</v>
      </c>
      <c r="I58" s="249" t="s">
        <v>8907</v>
      </c>
      <c r="J58" s="34"/>
      <c r="K58" s="34"/>
      <c r="L58" s="34"/>
      <c r="M58" s="243" t="s">
        <v>5350</v>
      </c>
    </row>
    <row r="59" spans="1:13" ht="57">
      <c r="A59" s="248">
        <v>56</v>
      </c>
      <c r="B59" s="107">
        <v>41299</v>
      </c>
      <c r="C59" s="52">
        <v>94000</v>
      </c>
      <c r="D59" s="51"/>
      <c r="E59" s="51"/>
      <c r="F59" s="255" t="s">
        <v>5351</v>
      </c>
      <c r="G59" s="110">
        <v>94000</v>
      </c>
      <c r="H59" s="249">
        <v>0.02</v>
      </c>
      <c r="I59" s="249" t="s">
        <v>8905</v>
      </c>
      <c r="J59" s="34"/>
      <c r="K59" s="34"/>
      <c r="L59" s="34"/>
      <c r="M59" s="243" t="s">
        <v>5352</v>
      </c>
    </row>
    <row r="60" spans="1:13" ht="57">
      <c r="A60" s="248">
        <v>57</v>
      </c>
      <c r="B60" s="107">
        <v>41305</v>
      </c>
      <c r="C60" s="52">
        <v>300000</v>
      </c>
      <c r="D60" s="51"/>
      <c r="E60" s="51"/>
      <c r="F60" s="255" t="s">
        <v>5353</v>
      </c>
      <c r="G60" s="110">
        <v>300000</v>
      </c>
      <c r="H60" s="249">
        <v>0.02</v>
      </c>
      <c r="I60" s="249" t="s">
        <v>5354</v>
      </c>
      <c r="J60" s="34"/>
      <c r="K60" s="34"/>
      <c r="L60" s="34"/>
      <c r="M60" s="243" t="s">
        <v>5355</v>
      </c>
    </row>
    <row r="61" spans="1:13" ht="57">
      <c r="A61" s="248">
        <v>58</v>
      </c>
      <c r="B61" s="107">
        <v>41331</v>
      </c>
      <c r="C61" s="52">
        <v>96500</v>
      </c>
      <c r="D61" s="51"/>
      <c r="E61" s="51"/>
      <c r="F61" s="243" t="s">
        <v>5356</v>
      </c>
      <c r="G61" s="110">
        <v>96500</v>
      </c>
      <c r="H61" s="249">
        <v>0.02</v>
      </c>
      <c r="I61" s="249" t="s">
        <v>5357</v>
      </c>
      <c r="J61" s="34"/>
      <c r="K61" s="34"/>
      <c r="L61" s="34"/>
      <c r="M61" s="243" t="s">
        <v>5358</v>
      </c>
    </row>
    <row r="62" spans="1:13" ht="57">
      <c r="A62" s="248">
        <v>59</v>
      </c>
      <c r="B62" s="107">
        <v>41334</v>
      </c>
      <c r="C62" s="52">
        <v>48500</v>
      </c>
      <c r="D62" s="51"/>
      <c r="E62" s="51"/>
      <c r="F62" s="255" t="s">
        <v>5356</v>
      </c>
      <c r="G62" s="110">
        <v>48500</v>
      </c>
      <c r="H62" s="249">
        <v>0.02</v>
      </c>
      <c r="I62" s="249" t="s">
        <v>5359</v>
      </c>
      <c r="J62" s="34"/>
      <c r="K62" s="34"/>
      <c r="L62" s="34"/>
      <c r="M62" s="243" t="s">
        <v>5360</v>
      </c>
    </row>
    <row r="63" spans="1:13" ht="57">
      <c r="A63" s="248">
        <v>60</v>
      </c>
      <c r="B63" s="107">
        <v>41344</v>
      </c>
      <c r="C63" s="52">
        <v>89000</v>
      </c>
      <c r="D63" s="51"/>
      <c r="E63" s="51"/>
      <c r="F63" s="255" t="s">
        <v>5361</v>
      </c>
      <c r="G63" s="110">
        <v>89000</v>
      </c>
      <c r="H63" s="249">
        <v>0.02</v>
      </c>
      <c r="I63" s="249" t="s">
        <v>8914</v>
      </c>
      <c r="J63" s="34"/>
      <c r="K63" s="34"/>
      <c r="L63" s="34"/>
      <c r="M63" s="243" t="s">
        <v>5362</v>
      </c>
    </row>
    <row r="64" spans="1:13" ht="57">
      <c r="A64" s="248">
        <v>61</v>
      </c>
      <c r="B64" s="107">
        <v>41358</v>
      </c>
      <c r="C64" s="52">
        <v>100000</v>
      </c>
      <c r="D64" s="51"/>
      <c r="E64" s="51"/>
      <c r="F64" s="255" t="s">
        <v>5363</v>
      </c>
      <c r="G64" s="110">
        <v>100000</v>
      </c>
      <c r="H64" s="249">
        <v>0.02</v>
      </c>
      <c r="I64" s="249" t="s">
        <v>5364</v>
      </c>
      <c r="J64" s="34"/>
      <c r="K64" s="34"/>
      <c r="L64" s="34"/>
      <c r="M64" s="243" t="s">
        <v>5365</v>
      </c>
    </row>
    <row r="65" spans="1:13" ht="57">
      <c r="A65" s="248">
        <v>62</v>
      </c>
      <c r="B65" s="107">
        <v>41374</v>
      </c>
      <c r="C65" s="52">
        <v>210000</v>
      </c>
      <c r="D65" s="51"/>
      <c r="E65" s="51"/>
      <c r="F65" s="255" t="s">
        <v>5366</v>
      </c>
      <c r="G65" s="110">
        <v>210000</v>
      </c>
      <c r="H65" s="249">
        <v>0.02</v>
      </c>
      <c r="I65" s="249" t="s">
        <v>5367</v>
      </c>
      <c r="J65" s="34"/>
      <c r="K65" s="34"/>
      <c r="L65" s="34"/>
      <c r="M65" s="243" t="s">
        <v>5369</v>
      </c>
    </row>
    <row r="66" spans="1:13" ht="57">
      <c r="A66" s="248">
        <v>63</v>
      </c>
      <c r="B66" s="107">
        <v>41375</v>
      </c>
      <c r="C66" s="52">
        <v>630000</v>
      </c>
      <c r="D66" s="51"/>
      <c r="E66" s="51"/>
      <c r="F66" s="255" t="s">
        <v>5370</v>
      </c>
      <c r="G66" s="110">
        <v>630000</v>
      </c>
      <c r="H66" s="249">
        <v>0.02</v>
      </c>
      <c r="I66" s="179" t="s">
        <v>5371</v>
      </c>
      <c r="J66" s="34"/>
      <c r="K66" s="34"/>
      <c r="L66" s="34"/>
      <c r="M66" s="243" t="s">
        <v>5368</v>
      </c>
    </row>
    <row r="67" spans="1:13" ht="57">
      <c r="A67" s="248">
        <v>64</v>
      </c>
      <c r="B67" s="107">
        <v>41386</v>
      </c>
      <c r="C67" s="52">
        <v>275000</v>
      </c>
      <c r="D67" s="51"/>
      <c r="E67" s="51"/>
      <c r="F67" s="255" t="s">
        <v>5372</v>
      </c>
      <c r="G67" s="110">
        <v>275000</v>
      </c>
      <c r="H67" s="249">
        <v>0.02</v>
      </c>
      <c r="I67" s="249" t="s">
        <v>5373</v>
      </c>
      <c r="J67" s="34"/>
      <c r="K67" s="34"/>
      <c r="L67" s="34"/>
      <c r="M67" s="243" t="s">
        <v>5374</v>
      </c>
    </row>
    <row r="68" spans="1:13" ht="57">
      <c r="A68" s="248">
        <v>65</v>
      </c>
      <c r="B68" s="107">
        <v>41389</v>
      </c>
      <c r="C68" s="52">
        <v>475000</v>
      </c>
      <c r="D68" s="51"/>
      <c r="E68" s="51"/>
      <c r="F68" s="243" t="s">
        <v>5375</v>
      </c>
      <c r="G68" s="110">
        <v>475000</v>
      </c>
      <c r="H68" s="249">
        <v>0.02</v>
      </c>
      <c r="I68" s="249" t="s">
        <v>8915</v>
      </c>
      <c r="J68" s="34"/>
      <c r="K68" s="34"/>
      <c r="L68" s="34"/>
      <c r="M68" s="243" t="s">
        <v>5376</v>
      </c>
    </row>
    <row r="69" spans="1:13" ht="57">
      <c r="A69" s="248">
        <v>66</v>
      </c>
      <c r="B69" s="107">
        <v>41389</v>
      </c>
      <c r="C69" s="52">
        <v>475000</v>
      </c>
      <c r="D69" s="51"/>
      <c r="E69" s="51"/>
      <c r="F69" s="243" t="s">
        <v>5377</v>
      </c>
      <c r="G69" s="110">
        <v>475000</v>
      </c>
      <c r="H69" s="249">
        <v>0.02</v>
      </c>
      <c r="I69" s="249" t="s">
        <v>8915</v>
      </c>
      <c r="J69" s="34"/>
      <c r="K69" s="34"/>
      <c r="L69" s="34"/>
      <c r="M69" s="243" t="s">
        <v>5376</v>
      </c>
    </row>
    <row r="70" spans="1:13" ht="27" customHeight="1">
      <c r="A70" s="554" t="s">
        <v>1938</v>
      </c>
      <c r="B70" s="554"/>
      <c r="C70" s="172">
        <f>SUM(C4:C69)</f>
        <v>29256500</v>
      </c>
      <c r="D70" s="34"/>
      <c r="E70" s="34"/>
      <c r="F70" s="503"/>
      <c r="G70" s="411">
        <f>SUM(G4:G69)</f>
        <v>30283000</v>
      </c>
      <c r="H70" s="34"/>
      <c r="I70" s="434"/>
      <c r="J70" s="34"/>
      <c r="K70" s="34"/>
      <c r="L70" s="34"/>
      <c r="M70" s="243"/>
    </row>
    <row r="71" spans="1:13" ht="54.75" customHeight="1">
      <c r="A71" s="573" t="s">
        <v>9462</v>
      </c>
      <c r="B71" s="573"/>
      <c r="C71" s="573"/>
      <c r="D71" s="573"/>
      <c r="E71" s="573"/>
      <c r="F71" s="573"/>
      <c r="G71" s="573"/>
      <c r="H71" s="573"/>
      <c r="I71" s="573"/>
      <c r="J71" s="573"/>
      <c r="K71" s="573"/>
      <c r="L71" s="573"/>
      <c r="M71" s="573"/>
    </row>
  </sheetData>
  <mergeCells count="14">
    <mergeCell ref="A71:M71"/>
    <mergeCell ref="M2:M3"/>
    <mergeCell ref="K3:L3"/>
    <mergeCell ref="A2:A3"/>
    <mergeCell ref="B2:B3"/>
    <mergeCell ref="C2:C3"/>
    <mergeCell ref="D2:D3"/>
    <mergeCell ref="E2:E3"/>
    <mergeCell ref="F2:F3"/>
    <mergeCell ref="G2:G3"/>
    <mergeCell ref="H2:H3"/>
    <mergeCell ref="I2:I3"/>
    <mergeCell ref="J2:L2"/>
    <mergeCell ref="A70:B70"/>
  </mergeCells>
  <phoneticPr fontId="2" type="noConversion"/>
  <printOptions horizontalCentered="1"/>
  <pageMargins left="0.51181102362204722" right="0.51181102362204722" top="0.74803149606299213" bottom="0.55118110236220474" header="0.31496062992125984" footer="0.31496062992125984"/>
  <pageSetup paperSize="9" scale="82" fitToHeight="0" orientation="landscape" horizontalDpi="4294967295" verticalDpi="4294967295" r:id="rId1"/>
  <headerFooter>
    <oddFooter>&amp;C&amp;P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4"/>
  <sheetViews>
    <sheetView zoomScale="90" zoomScaleNormal="90" workbookViewId="0">
      <selection activeCell="C3" sqref="C3:D265"/>
    </sheetView>
  </sheetViews>
  <sheetFormatPr defaultColWidth="9" defaultRowHeight="14.25"/>
  <cols>
    <col min="1" max="1" width="5.375" style="3" customWidth="1"/>
    <col min="2" max="2" width="11.75" style="181" customWidth="1"/>
    <col min="3" max="3" width="17.25" style="50" customWidth="1"/>
    <col min="4" max="4" width="16.125" style="11" customWidth="1"/>
    <col min="5" max="5" width="14" style="154" customWidth="1"/>
    <col min="6" max="6" width="13.375" style="3" customWidth="1"/>
    <col min="7" max="7" width="17.5" style="11" customWidth="1"/>
    <col min="8" max="16384" width="9" style="3"/>
  </cols>
  <sheetData>
    <row r="1" spans="1:13" s="2" customFormat="1" ht="19.5">
      <c r="A1" s="1" t="s">
        <v>8754</v>
      </c>
      <c r="B1" s="473"/>
      <c r="C1" s="242"/>
      <c r="D1" s="41"/>
      <c r="E1" s="474"/>
      <c r="G1" s="41"/>
    </row>
    <row r="2" spans="1:13">
      <c r="A2" s="244" t="s">
        <v>5378</v>
      </c>
      <c r="B2" s="427" t="s">
        <v>4227</v>
      </c>
      <c r="C2" s="312" t="s">
        <v>5379</v>
      </c>
      <c r="D2" s="312" t="s">
        <v>5380</v>
      </c>
      <c r="E2" s="120" t="s">
        <v>84</v>
      </c>
      <c r="F2" s="244" t="s">
        <v>2</v>
      </c>
      <c r="G2" s="312" t="s">
        <v>5381</v>
      </c>
    </row>
    <row r="3" spans="1:13" ht="42.75">
      <c r="A3" s="248">
        <v>1</v>
      </c>
      <c r="B3" s="231" t="s">
        <v>5382</v>
      </c>
      <c r="C3" s="243"/>
      <c r="D3" s="325"/>
      <c r="E3" s="428">
        <v>30000</v>
      </c>
      <c r="F3" s="365" t="s">
        <v>5383</v>
      </c>
      <c r="G3" s="248" t="s">
        <v>5384</v>
      </c>
    </row>
    <row r="4" spans="1:13" ht="42.75">
      <c r="A4" s="248">
        <v>2</v>
      </c>
      <c r="B4" s="231" t="s">
        <v>5385</v>
      </c>
      <c r="C4" s="243"/>
      <c r="D4" s="429"/>
      <c r="E4" s="428">
        <v>30000</v>
      </c>
      <c r="F4" s="365" t="s">
        <v>5383</v>
      </c>
      <c r="G4" s="248" t="s">
        <v>5386</v>
      </c>
    </row>
    <row r="5" spans="1:13" ht="42.75">
      <c r="A5" s="248">
        <v>3</v>
      </c>
      <c r="B5" s="430" t="s">
        <v>5387</v>
      </c>
      <c r="C5" s="243"/>
      <c r="D5" s="429"/>
      <c r="E5" s="428">
        <v>30000</v>
      </c>
      <c r="F5" s="365" t="s">
        <v>5383</v>
      </c>
      <c r="G5" s="248" t="s">
        <v>5386</v>
      </c>
      <c r="M5" s="177"/>
    </row>
    <row r="6" spans="1:13" ht="42.75">
      <c r="A6" s="248">
        <v>4</v>
      </c>
      <c r="B6" s="431" t="s">
        <v>5388</v>
      </c>
      <c r="C6" s="243"/>
      <c r="D6" s="325"/>
      <c r="E6" s="428">
        <v>13500</v>
      </c>
      <c r="F6" s="420" t="s">
        <v>5383</v>
      </c>
      <c r="G6" s="248" t="s">
        <v>5389</v>
      </c>
      <c r="M6" s="177"/>
    </row>
    <row r="7" spans="1:13" ht="42.75">
      <c r="A7" s="248">
        <v>5</v>
      </c>
      <c r="B7" s="431" t="s">
        <v>5390</v>
      </c>
      <c r="C7" s="243"/>
      <c r="D7" s="325"/>
      <c r="E7" s="428">
        <v>30000</v>
      </c>
      <c r="F7" s="365" t="s">
        <v>5383</v>
      </c>
      <c r="G7" s="248" t="s">
        <v>5389</v>
      </c>
    </row>
    <row r="8" spans="1:13" ht="42.75">
      <c r="A8" s="248">
        <v>6</v>
      </c>
      <c r="B8" s="431" t="s">
        <v>5391</v>
      </c>
      <c r="C8" s="243"/>
      <c r="D8" s="325"/>
      <c r="E8" s="428">
        <v>33500</v>
      </c>
      <c r="F8" s="365" t="s">
        <v>5392</v>
      </c>
      <c r="G8" s="248" t="s">
        <v>5389</v>
      </c>
    </row>
    <row r="9" spans="1:13" ht="42.75">
      <c r="A9" s="248">
        <v>7</v>
      </c>
      <c r="B9" s="431" t="s">
        <v>5393</v>
      </c>
      <c r="C9" s="243"/>
      <c r="D9" s="325"/>
      <c r="E9" s="428">
        <v>30000</v>
      </c>
      <c r="F9" s="365" t="s">
        <v>5392</v>
      </c>
      <c r="G9" s="248" t="s">
        <v>5394</v>
      </c>
    </row>
    <row r="10" spans="1:13" ht="42.75">
      <c r="A10" s="248">
        <v>8</v>
      </c>
      <c r="B10" s="431" t="s">
        <v>5395</v>
      </c>
      <c r="C10" s="243"/>
      <c r="D10" s="325"/>
      <c r="E10" s="428">
        <v>60000</v>
      </c>
      <c r="F10" s="365" t="s">
        <v>5392</v>
      </c>
      <c r="G10" s="248" t="s">
        <v>5396</v>
      </c>
    </row>
    <row r="11" spans="1:13" ht="42.75">
      <c r="A11" s="248">
        <v>9</v>
      </c>
      <c r="B11" s="431" t="s">
        <v>5397</v>
      </c>
      <c r="C11" s="243"/>
      <c r="D11" s="325"/>
      <c r="E11" s="428">
        <v>20000</v>
      </c>
      <c r="F11" s="365" t="s">
        <v>5392</v>
      </c>
      <c r="G11" s="248" t="s">
        <v>5396</v>
      </c>
    </row>
    <row r="12" spans="1:13" ht="42.75">
      <c r="A12" s="248">
        <v>10</v>
      </c>
      <c r="B12" s="431" t="s">
        <v>5398</v>
      </c>
      <c r="C12" s="243"/>
      <c r="D12" s="325"/>
      <c r="E12" s="428">
        <v>20000</v>
      </c>
      <c r="F12" s="365" t="s">
        <v>5399</v>
      </c>
      <c r="G12" s="248" t="s">
        <v>5396</v>
      </c>
    </row>
    <row r="13" spans="1:13" ht="42.75">
      <c r="A13" s="248">
        <v>11</v>
      </c>
      <c r="B13" s="431" t="s">
        <v>5400</v>
      </c>
      <c r="C13" s="243"/>
      <c r="D13" s="325"/>
      <c r="E13" s="428">
        <v>60000</v>
      </c>
      <c r="F13" s="365" t="s">
        <v>5383</v>
      </c>
      <c r="G13" s="248" t="s">
        <v>5401</v>
      </c>
    </row>
    <row r="14" spans="1:13" ht="42.75">
      <c r="A14" s="248">
        <v>12</v>
      </c>
      <c r="B14" s="431" t="s">
        <v>5402</v>
      </c>
      <c r="C14" s="243"/>
      <c r="D14" s="325"/>
      <c r="E14" s="428">
        <v>20000</v>
      </c>
      <c r="F14" s="365" t="s">
        <v>5383</v>
      </c>
      <c r="G14" s="248" t="s">
        <v>5403</v>
      </c>
    </row>
    <row r="15" spans="1:13" ht="42.75">
      <c r="A15" s="248">
        <v>13</v>
      </c>
      <c r="B15" s="431" t="s">
        <v>5404</v>
      </c>
      <c r="C15" s="243"/>
      <c r="D15" s="325"/>
      <c r="E15" s="428">
        <v>60000</v>
      </c>
      <c r="F15" s="365" t="s">
        <v>5392</v>
      </c>
      <c r="G15" s="248" t="s">
        <v>5403</v>
      </c>
    </row>
    <row r="16" spans="1:13" ht="42.75">
      <c r="A16" s="248">
        <v>14</v>
      </c>
      <c r="B16" s="431" t="s">
        <v>5405</v>
      </c>
      <c r="C16" s="243"/>
      <c r="D16" s="325"/>
      <c r="E16" s="428">
        <v>60000</v>
      </c>
      <c r="F16" s="365" t="s">
        <v>5399</v>
      </c>
      <c r="G16" s="248" t="s">
        <v>5406</v>
      </c>
    </row>
    <row r="17" spans="1:7" ht="42.75">
      <c r="A17" s="248">
        <v>15</v>
      </c>
      <c r="B17" s="431" t="s">
        <v>5407</v>
      </c>
      <c r="C17" s="243"/>
      <c r="D17" s="325"/>
      <c r="E17" s="428">
        <v>20000</v>
      </c>
      <c r="F17" s="243" t="s">
        <v>5399</v>
      </c>
      <c r="G17" s="248" t="s">
        <v>5406</v>
      </c>
    </row>
    <row r="18" spans="1:7" ht="42.75">
      <c r="A18" s="248">
        <v>16</v>
      </c>
      <c r="B18" s="431" t="s">
        <v>5408</v>
      </c>
      <c r="C18" s="243"/>
      <c r="D18" s="325"/>
      <c r="E18" s="428">
        <v>20000</v>
      </c>
      <c r="F18" s="365" t="s">
        <v>5399</v>
      </c>
      <c r="G18" s="248" t="s">
        <v>5406</v>
      </c>
    </row>
    <row r="19" spans="1:7" ht="42.75">
      <c r="A19" s="248">
        <v>17</v>
      </c>
      <c r="B19" s="431" t="s">
        <v>5409</v>
      </c>
      <c r="C19" s="243"/>
      <c r="D19" s="325"/>
      <c r="E19" s="428">
        <v>60000</v>
      </c>
      <c r="F19" s="365" t="s">
        <v>5399</v>
      </c>
      <c r="G19" s="248" t="s">
        <v>5406</v>
      </c>
    </row>
    <row r="20" spans="1:7" ht="42.75">
      <c r="A20" s="248">
        <v>18</v>
      </c>
      <c r="B20" s="431" t="s">
        <v>5410</v>
      </c>
      <c r="C20" s="243"/>
      <c r="D20" s="325"/>
      <c r="E20" s="428">
        <v>60000</v>
      </c>
      <c r="F20" s="365" t="s">
        <v>5399</v>
      </c>
      <c r="G20" s="248" t="s">
        <v>5406</v>
      </c>
    </row>
    <row r="21" spans="1:7" ht="42.75">
      <c r="A21" s="248">
        <v>19</v>
      </c>
      <c r="B21" s="431" t="s">
        <v>5411</v>
      </c>
      <c r="C21" s="243"/>
      <c r="D21" s="325"/>
      <c r="E21" s="428">
        <v>20000</v>
      </c>
      <c r="F21" s="365" t="s">
        <v>5399</v>
      </c>
      <c r="G21" s="248" t="s">
        <v>5406</v>
      </c>
    </row>
    <row r="22" spans="1:7" ht="42.75">
      <c r="A22" s="248">
        <v>20</v>
      </c>
      <c r="B22" s="431" t="s">
        <v>5412</v>
      </c>
      <c r="C22" s="243"/>
      <c r="D22" s="325"/>
      <c r="E22" s="428">
        <v>75000</v>
      </c>
      <c r="F22" s="365" t="s">
        <v>5399</v>
      </c>
      <c r="G22" s="248" t="s">
        <v>5413</v>
      </c>
    </row>
    <row r="23" spans="1:7" ht="42.75">
      <c r="A23" s="248">
        <v>21</v>
      </c>
      <c r="B23" s="432" t="s">
        <v>5414</v>
      </c>
      <c r="C23" s="243"/>
      <c r="D23" s="325"/>
      <c r="E23" s="428">
        <v>120000</v>
      </c>
      <c r="F23" s="365" t="s">
        <v>5399</v>
      </c>
      <c r="G23" s="248" t="s">
        <v>5415</v>
      </c>
    </row>
    <row r="24" spans="1:7" ht="42.75">
      <c r="A24" s="248">
        <v>22</v>
      </c>
      <c r="B24" s="432" t="s">
        <v>5416</v>
      </c>
      <c r="C24" s="243"/>
      <c r="D24" s="325"/>
      <c r="E24" s="428">
        <v>195000</v>
      </c>
      <c r="F24" s="365" t="s">
        <v>5399</v>
      </c>
      <c r="G24" s="248" t="s">
        <v>5417</v>
      </c>
    </row>
    <row r="25" spans="1:7" ht="42.75">
      <c r="A25" s="248">
        <v>23</v>
      </c>
      <c r="B25" s="432" t="s">
        <v>5418</v>
      </c>
      <c r="C25" s="243"/>
      <c r="D25" s="325"/>
      <c r="E25" s="428">
        <v>120000</v>
      </c>
      <c r="F25" s="365" t="s">
        <v>5399</v>
      </c>
      <c r="G25" s="248" t="s">
        <v>5417</v>
      </c>
    </row>
    <row r="26" spans="1:7" ht="42.75">
      <c r="A26" s="248">
        <v>24</v>
      </c>
      <c r="B26" s="432" t="s">
        <v>5419</v>
      </c>
      <c r="C26" s="243"/>
      <c r="D26" s="325"/>
      <c r="E26" s="428">
        <v>195000</v>
      </c>
      <c r="F26" s="365" t="s">
        <v>5399</v>
      </c>
      <c r="G26" s="248" t="s">
        <v>5417</v>
      </c>
    </row>
    <row r="27" spans="1:7" ht="42.75">
      <c r="A27" s="248">
        <v>25</v>
      </c>
      <c r="B27" s="432" t="s">
        <v>5420</v>
      </c>
      <c r="C27" s="243"/>
      <c r="D27" s="325"/>
      <c r="E27" s="428">
        <v>108000</v>
      </c>
      <c r="F27" s="365" t="s">
        <v>5399</v>
      </c>
      <c r="G27" s="248" t="s">
        <v>5421</v>
      </c>
    </row>
    <row r="28" spans="1:7" ht="42.75">
      <c r="A28" s="248">
        <v>26</v>
      </c>
      <c r="B28" s="432" t="s">
        <v>5422</v>
      </c>
      <c r="C28" s="243"/>
      <c r="D28" s="325"/>
      <c r="E28" s="428">
        <v>12000</v>
      </c>
      <c r="F28" s="365" t="s">
        <v>5399</v>
      </c>
      <c r="G28" s="248" t="s">
        <v>5421</v>
      </c>
    </row>
    <row r="29" spans="1:7" ht="42.75">
      <c r="A29" s="248">
        <v>27</v>
      </c>
      <c r="B29" s="432" t="s">
        <v>5423</v>
      </c>
      <c r="C29" s="243"/>
      <c r="D29" s="325"/>
      <c r="E29" s="428">
        <v>195000</v>
      </c>
      <c r="F29" s="365" t="s">
        <v>5399</v>
      </c>
      <c r="G29" s="248" t="s">
        <v>5424</v>
      </c>
    </row>
    <row r="30" spans="1:7" ht="42.75">
      <c r="A30" s="248">
        <v>28</v>
      </c>
      <c r="B30" s="432" t="s">
        <v>5425</v>
      </c>
      <c r="C30" s="243"/>
      <c r="D30" s="325"/>
      <c r="E30" s="428">
        <v>150000</v>
      </c>
      <c r="F30" s="365" t="s">
        <v>5399</v>
      </c>
      <c r="G30" s="248" t="s">
        <v>5426</v>
      </c>
    </row>
    <row r="31" spans="1:7" ht="42.75">
      <c r="A31" s="248">
        <v>29</v>
      </c>
      <c r="B31" s="432" t="s">
        <v>5427</v>
      </c>
      <c r="C31" s="243"/>
      <c r="D31" s="325"/>
      <c r="E31" s="428">
        <v>16000</v>
      </c>
      <c r="F31" s="365" t="s">
        <v>5399</v>
      </c>
      <c r="G31" s="248" t="s">
        <v>5426</v>
      </c>
    </row>
    <row r="32" spans="1:7" ht="42.75">
      <c r="A32" s="248">
        <v>30</v>
      </c>
      <c r="B32" s="432" t="s">
        <v>5428</v>
      </c>
      <c r="C32" s="243"/>
      <c r="D32" s="325"/>
      <c r="E32" s="428">
        <v>195000</v>
      </c>
      <c r="F32" s="365" t="s">
        <v>5383</v>
      </c>
      <c r="G32" s="248" t="s">
        <v>5424</v>
      </c>
    </row>
    <row r="33" spans="1:7" ht="42.75">
      <c r="A33" s="248">
        <v>31</v>
      </c>
      <c r="B33" s="432" t="s">
        <v>5429</v>
      </c>
      <c r="C33" s="243"/>
      <c r="D33" s="325"/>
      <c r="E33" s="428">
        <v>120000</v>
      </c>
      <c r="F33" s="365" t="s">
        <v>5399</v>
      </c>
      <c r="G33" s="248" t="s">
        <v>5430</v>
      </c>
    </row>
    <row r="34" spans="1:7" ht="42.75">
      <c r="A34" s="248">
        <v>32</v>
      </c>
      <c r="B34" s="432" t="s">
        <v>5431</v>
      </c>
      <c r="C34" s="243"/>
      <c r="D34" s="325"/>
      <c r="E34" s="428">
        <v>518000</v>
      </c>
      <c r="F34" s="365" t="s">
        <v>5399</v>
      </c>
      <c r="G34" s="248" t="s">
        <v>5432</v>
      </c>
    </row>
    <row r="35" spans="1:7" ht="42.75">
      <c r="A35" s="248">
        <v>33</v>
      </c>
      <c r="B35" s="432" t="s">
        <v>5433</v>
      </c>
      <c r="C35" s="243"/>
      <c r="D35" s="325"/>
      <c r="E35" s="428">
        <v>100000</v>
      </c>
      <c r="F35" s="365" t="s">
        <v>5399</v>
      </c>
      <c r="G35" s="248" t="s">
        <v>5432</v>
      </c>
    </row>
    <row r="36" spans="1:7" ht="42.75">
      <c r="A36" s="248">
        <v>34</v>
      </c>
      <c r="B36" s="432" t="s">
        <v>5434</v>
      </c>
      <c r="C36" s="243"/>
      <c r="D36" s="325"/>
      <c r="E36" s="428">
        <v>195000</v>
      </c>
      <c r="F36" s="365" t="s">
        <v>5399</v>
      </c>
      <c r="G36" s="248" t="s">
        <v>5435</v>
      </c>
    </row>
    <row r="37" spans="1:7" ht="42.75">
      <c r="A37" s="248">
        <v>35</v>
      </c>
      <c r="B37" s="432" t="s">
        <v>5436</v>
      </c>
      <c r="C37" s="243"/>
      <c r="D37" s="325"/>
      <c r="E37" s="428">
        <v>120000</v>
      </c>
      <c r="F37" s="365" t="s">
        <v>5399</v>
      </c>
      <c r="G37" s="248" t="s">
        <v>5437</v>
      </c>
    </row>
    <row r="38" spans="1:7" ht="42.75">
      <c r="A38" s="248">
        <v>36</v>
      </c>
      <c r="B38" s="432" t="s">
        <v>5436</v>
      </c>
      <c r="C38" s="243"/>
      <c r="D38" s="325"/>
      <c r="E38" s="428">
        <v>18000</v>
      </c>
      <c r="F38" s="365" t="s">
        <v>5399</v>
      </c>
      <c r="G38" s="248" t="s">
        <v>5437</v>
      </c>
    </row>
    <row r="39" spans="1:7" ht="42.75">
      <c r="A39" s="248">
        <v>37</v>
      </c>
      <c r="B39" s="432" t="s">
        <v>5438</v>
      </c>
      <c r="C39" s="243"/>
      <c r="D39" s="325"/>
      <c r="E39" s="428">
        <v>72000</v>
      </c>
      <c r="F39" s="243" t="s">
        <v>5399</v>
      </c>
      <c r="G39" s="248" t="s">
        <v>5437</v>
      </c>
    </row>
    <row r="40" spans="1:7" ht="42.75">
      <c r="A40" s="248">
        <v>38</v>
      </c>
      <c r="B40" s="432" t="s">
        <v>5439</v>
      </c>
      <c r="C40" s="243"/>
      <c r="D40" s="325"/>
      <c r="E40" s="428">
        <v>45000</v>
      </c>
      <c r="F40" s="365" t="s">
        <v>5399</v>
      </c>
      <c r="G40" s="248" t="s">
        <v>5437</v>
      </c>
    </row>
    <row r="41" spans="1:7" ht="42.75">
      <c r="A41" s="248">
        <v>39</v>
      </c>
      <c r="B41" s="432" t="s">
        <v>5440</v>
      </c>
      <c r="C41" s="243"/>
      <c r="D41" s="325"/>
      <c r="E41" s="428">
        <v>6000</v>
      </c>
      <c r="F41" s="243" t="s">
        <v>5399</v>
      </c>
      <c r="G41" s="248" t="s">
        <v>5435</v>
      </c>
    </row>
    <row r="42" spans="1:7" ht="42.75">
      <c r="A42" s="248">
        <v>40</v>
      </c>
      <c r="B42" s="432" t="s">
        <v>5441</v>
      </c>
      <c r="C42" s="243"/>
      <c r="D42" s="325"/>
      <c r="E42" s="428">
        <v>195000</v>
      </c>
      <c r="F42" s="365" t="s">
        <v>5399</v>
      </c>
      <c r="G42" s="248" t="s">
        <v>5442</v>
      </c>
    </row>
    <row r="43" spans="1:7" ht="42.75">
      <c r="A43" s="248">
        <v>41</v>
      </c>
      <c r="B43" s="432" t="s">
        <v>5443</v>
      </c>
      <c r="C43" s="243"/>
      <c r="D43" s="325"/>
      <c r="E43" s="428">
        <v>120000</v>
      </c>
      <c r="F43" s="365" t="s">
        <v>5399</v>
      </c>
      <c r="G43" s="248" t="s">
        <v>5444</v>
      </c>
    </row>
    <row r="44" spans="1:7" ht="42.75">
      <c r="A44" s="248">
        <v>42</v>
      </c>
      <c r="B44" s="432" t="s">
        <v>5445</v>
      </c>
      <c r="C44" s="243"/>
      <c r="D44" s="325"/>
      <c r="E44" s="428">
        <v>18000</v>
      </c>
      <c r="F44" s="365" t="s">
        <v>5399</v>
      </c>
      <c r="G44" s="248" t="s">
        <v>5444</v>
      </c>
    </row>
    <row r="45" spans="1:7" ht="42.75">
      <c r="A45" s="248">
        <v>43</v>
      </c>
      <c r="B45" s="432" t="s">
        <v>5446</v>
      </c>
      <c r="C45" s="243"/>
      <c r="D45" s="325"/>
      <c r="E45" s="428">
        <v>292000</v>
      </c>
      <c r="F45" s="365" t="s">
        <v>5399</v>
      </c>
      <c r="G45" s="248" t="s">
        <v>5444</v>
      </c>
    </row>
    <row r="46" spans="1:7" ht="42.75">
      <c r="A46" s="248">
        <v>44</v>
      </c>
      <c r="B46" s="432" t="s">
        <v>5447</v>
      </c>
      <c r="C46" s="243"/>
      <c r="D46" s="325"/>
      <c r="E46" s="428">
        <v>45000</v>
      </c>
      <c r="F46" s="365" t="s">
        <v>5399</v>
      </c>
      <c r="G46" s="248" t="s">
        <v>5444</v>
      </c>
    </row>
    <row r="47" spans="1:7" ht="42.75">
      <c r="A47" s="248">
        <v>45</v>
      </c>
      <c r="B47" s="432" t="s">
        <v>5448</v>
      </c>
      <c r="C47" s="243"/>
      <c r="D47" s="325"/>
      <c r="E47" s="428">
        <v>6000</v>
      </c>
      <c r="F47" s="365" t="s">
        <v>5399</v>
      </c>
      <c r="G47" s="248" t="s">
        <v>5444</v>
      </c>
    </row>
    <row r="48" spans="1:7" ht="42.75">
      <c r="A48" s="248">
        <v>46</v>
      </c>
      <c r="B48" s="432" t="s">
        <v>5449</v>
      </c>
      <c r="C48" s="243"/>
      <c r="D48" s="325"/>
      <c r="E48" s="428">
        <v>195000</v>
      </c>
      <c r="F48" s="365" t="s">
        <v>5399</v>
      </c>
      <c r="G48" s="248" t="s">
        <v>5444</v>
      </c>
    </row>
    <row r="49" spans="1:7" ht="42.75">
      <c r="A49" s="248">
        <v>47</v>
      </c>
      <c r="B49" s="432" t="s">
        <v>5450</v>
      </c>
      <c r="C49" s="243"/>
      <c r="D49" s="325"/>
      <c r="E49" s="428">
        <v>138000</v>
      </c>
      <c r="F49" s="248" t="s">
        <v>5399</v>
      </c>
      <c r="G49" s="248" t="s">
        <v>5451</v>
      </c>
    </row>
    <row r="50" spans="1:7" ht="42.75">
      <c r="A50" s="248">
        <v>48</v>
      </c>
      <c r="B50" s="432" t="s">
        <v>5452</v>
      </c>
      <c r="C50" s="243"/>
      <c r="D50" s="325"/>
      <c r="E50" s="428">
        <v>72000</v>
      </c>
      <c r="F50" s="365" t="s">
        <v>5399</v>
      </c>
      <c r="G50" s="248" t="s">
        <v>5453</v>
      </c>
    </row>
    <row r="51" spans="1:7" ht="42.75">
      <c r="A51" s="248">
        <v>49</v>
      </c>
      <c r="B51" s="432" t="s">
        <v>5454</v>
      </c>
      <c r="C51" s="243"/>
      <c r="D51" s="325"/>
      <c r="E51" s="428">
        <v>5000</v>
      </c>
      <c r="F51" s="365" t="s">
        <v>5399</v>
      </c>
      <c r="G51" s="248" t="s">
        <v>5453</v>
      </c>
    </row>
    <row r="52" spans="1:7" ht="42.75">
      <c r="A52" s="248">
        <v>50</v>
      </c>
      <c r="B52" s="432" t="s">
        <v>5455</v>
      </c>
      <c r="C52" s="243"/>
      <c r="D52" s="325"/>
      <c r="E52" s="428">
        <v>45000</v>
      </c>
      <c r="F52" s="365" t="s">
        <v>5383</v>
      </c>
      <c r="G52" s="248" t="s">
        <v>5453</v>
      </c>
    </row>
    <row r="53" spans="1:7" ht="42.75">
      <c r="A53" s="248">
        <v>51</v>
      </c>
      <c r="B53" s="432" t="s">
        <v>5456</v>
      </c>
      <c r="C53" s="243"/>
      <c r="D53" s="325"/>
      <c r="E53" s="428">
        <v>6000</v>
      </c>
      <c r="F53" s="365" t="s">
        <v>5399</v>
      </c>
      <c r="G53" s="248" t="s">
        <v>5451</v>
      </c>
    </row>
    <row r="54" spans="1:7" ht="42.75">
      <c r="A54" s="248">
        <v>52</v>
      </c>
      <c r="B54" s="432" t="s">
        <v>5457</v>
      </c>
      <c r="C54" s="243"/>
      <c r="D54" s="325"/>
      <c r="E54" s="428">
        <v>200000</v>
      </c>
      <c r="F54" s="365" t="s">
        <v>5399</v>
      </c>
      <c r="G54" s="248" t="s">
        <v>5458</v>
      </c>
    </row>
    <row r="55" spans="1:7" ht="42.75">
      <c r="A55" s="248">
        <v>53</v>
      </c>
      <c r="B55" s="432" t="s">
        <v>5459</v>
      </c>
      <c r="C55" s="243"/>
      <c r="D55" s="325"/>
      <c r="E55" s="428">
        <v>195000</v>
      </c>
      <c r="F55" s="365" t="s">
        <v>5399</v>
      </c>
      <c r="G55" s="248" t="s">
        <v>5460</v>
      </c>
    </row>
    <row r="56" spans="1:7" ht="42.75">
      <c r="A56" s="248">
        <v>54</v>
      </c>
      <c r="B56" s="432" t="s">
        <v>5461</v>
      </c>
      <c r="C56" s="243"/>
      <c r="D56" s="325"/>
      <c r="E56" s="428">
        <v>200000</v>
      </c>
      <c r="F56" s="365" t="s">
        <v>5399</v>
      </c>
      <c r="G56" s="248" t="s">
        <v>5460</v>
      </c>
    </row>
    <row r="57" spans="1:7" ht="42.75">
      <c r="A57" s="248">
        <v>55</v>
      </c>
      <c r="B57" s="432" t="s">
        <v>5462</v>
      </c>
      <c r="C57" s="243"/>
      <c r="D57" s="325"/>
      <c r="E57" s="428">
        <v>18000</v>
      </c>
      <c r="F57" s="365" t="s">
        <v>5399</v>
      </c>
      <c r="G57" s="248" t="s">
        <v>5463</v>
      </c>
    </row>
    <row r="58" spans="1:7" ht="42.75">
      <c r="A58" s="248">
        <v>56</v>
      </c>
      <c r="B58" s="432" t="s">
        <v>5464</v>
      </c>
      <c r="C58" s="243"/>
      <c r="D58" s="325"/>
      <c r="E58" s="428">
        <v>300000</v>
      </c>
      <c r="F58" s="365" t="s">
        <v>5399</v>
      </c>
      <c r="G58" s="248" t="s">
        <v>5465</v>
      </c>
    </row>
    <row r="59" spans="1:7" ht="42.75">
      <c r="A59" s="248">
        <v>57</v>
      </c>
      <c r="B59" s="432" t="s">
        <v>5464</v>
      </c>
      <c r="C59" s="243"/>
      <c r="D59" s="325"/>
      <c r="E59" s="428">
        <v>125000</v>
      </c>
      <c r="F59" s="365" t="s">
        <v>5399</v>
      </c>
      <c r="G59" s="248" t="s">
        <v>5465</v>
      </c>
    </row>
    <row r="60" spans="1:7" ht="42.75">
      <c r="A60" s="248">
        <v>58</v>
      </c>
      <c r="B60" s="432" t="s">
        <v>5466</v>
      </c>
      <c r="C60" s="243"/>
      <c r="D60" s="325"/>
      <c r="E60" s="428">
        <v>30000</v>
      </c>
      <c r="F60" s="365" t="s">
        <v>5399</v>
      </c>
      <c r="G60" s="248" t="s">
        <v>5465</v>
      </c>
    </row>
    <row r="61" spans="1:7" ht="42.75">
      <c r="A61" s="248">
        <v>59</v>
      </c>
      <c r="B61" s="432" t="s">
        <v>5467</v>
      </c>
      <c r="C61" s="243"/>
      <c r="D61" s="325"/>
      <c r="E61" s="428">
        <v>6500</v>
      </c>
      <c r="F61" s="365" t="s">
        <v>5399</v>
      </c>
      <c r="G61" s="248" t="s">
        <v>5465</v>
      </c>
    </row>
    <row r="62" spans="1:7" ht="42.75">
      <c r="A62" s="248">
        <v>60</v>
      </c>
      <c r="B62" s="432" t="s">
        <v>5468</v>
      </c>
      <c r="C62" s="243"/>
      <c r="D62" s="325"/>
      <c r="E62" s="428">
        <v>72000</v>
      </c>
      <c r="F62" s="365" t="s">
        <v>5399</v>
      </c>
      <c r="G62" s="248" t="s">
        <v>5465</v>
      </c>
    </row>
    <row r="63" spans="1:7" ht="42.75">
      <c r="A63" s="248">
        <v>61</v>
      </c>
      <c r="B63" s="432" t="s">
        <v>5469</v>
      </c>
      <c r="C63" s="243"/>
      <c r="D63" s="325"/>
      <c r="E63" s="428">
        <v>45000</v>
      </c>
      <c r="F63" s="365" t="s">
        <v>5399</v>
      </c>
      <c r="G63" s="248" t="s">
        <v>5465</v>
      </c>
    </row>
    <row r="64" spans="1:7" ht="42.75">
      <c r="A64" s="248">
        <v>62</v>
      </c>
      <c r="B64" s="432" t="s">
        <v>5470</v>
      </c>
      <c r="C64" s="243"/>
      <c r="D64" s="325"/>
      <c r="E64" s="428">
        <v>6000</v>
      </c>
      <c r="F64" s="365" t="s">
        <v>5399</v>
      </c>
      <c r="G64" s="248" t="s">
        <v>5465</v>
      </c>
    </row>
    <row r="65" spans="1:7" ht="42.75">
      <c r="A65" s="248">
        <v>63</v>
      </c>
      <c r="B65" s="432" t="s">
        <v>5471</v>
      </c>
      <c r="C65" s="243"/>
      <c r="D65" s="325"/>
      <c r="E65" s="428">
        <v>195000</v>
      </c>
      <c r="F65" s="365" t="s">
        <v>5399</v>
      </c>
      <c r="G65" s="248" t="s">
        <v>5472</v>
      </c>
    </row>
    <row r="66" spans="1:7" ht="42.75">
      <c r="A66" s="248">
        <v>64</v>
      </c>
      <c r="B66" s="432" t="s">
        <v>5473</v>
      </c>
      <c r="C66" s="243"/>
      <c r="D66" s="325"/>
      <c r="E66" s="428">
        <v>5000</v>
      </c>
      <c r="F66" s="365" t="s">
        <v>5399</v>
      </c>
      <c r="G66" s="248" t="s">
        <v>5474</v>
      </c>
    </row>
    <row r="67" spans="1:7" ht="42.75">
      <c r="A67" s="248">
        <v>65</v>
      </c>
      <c r="B67" s="432" t="s">
        <v>5475</v>
      </c>
      <c r="C67" s="243"/>
      <c r="D67" s="325"/>
      <c r="E67" s="428">
        <v>120000</v>
      </c>
      <c r="F67" s="365" t="s">
        <v>5399</v>
      </c>
      <c r="G67" s="248" t="s">
        <v>5476</v>
      </c>
    </row>
    <row r="68" spans="1:7" ht="42.75">
      <c r="A68" s="248">
        <v>66</v>
      </c>
      <c r="B68" s="432" t="s">
        <v>5477</v>
      </c>
      <c r="C68" s="243"/>
      <c r="D68" s="325"/>
      <c r="E68" s="428">
        <v>125000</v>
      </c>
      <c r="F68" s="365" t="s">
        <v>5399</v>
      </c>
      <c r="G68" s="248" t="s">
        <v>5476</v>
      </c>
    </row>
    <row r="69" spans="1:7" ht="42.75">
      <c r="A69" s="248">
        <v>67</v>
      </c>
      <c r="B69" s="432" t="s">
        <v>5477</v>
      </c>
      <c r="C69" s="243"/>
      <c r="D69" s="325"/>
      <c r="E69" s="428">
        <v>30000</v>
      </c>
      <c r="F69" s="243" t="s">
        <v>5399</v>
      </c>
      <c r="G69" s="248" t="s">
        <v>5476</v>
      </c>
    </row>
    <row r="70" spans="1:7" ht="42.75">
      <c r="A70" s="248">
        <v>68</v>
      </c>
      <c r="B70" s="432" t="s">
        <v>5478</v>
      </c>
      <c r="C70" s="243"/>
      <c r="D70" s="325"/>
      <c r="E70" s="428">
        <v>72000</v>
      </c>
      <c r="F70" s="365" t="s">
        <v>5399</v>
      </c>
      <c r="G70" s="248" t="s">
        <v>5476</v>
      </c>
    </row>
    <row r="71" spans="1:7" ht="42.75">
      <c r="A71" s="248">
        <v>69</v>
      </c>
      <c r="B71" s="432" t="s">
        <v>5479</v>
      </c>
      <c r="C71" s="243"/>
      <c r="D71" s="325"/>
      <c r="E71" s="428">
        <v>21000</v>
      </c>
      <c r="F71" s="365" t="s">
        <v>5399</v>
      </c>
      <c r="G71" s="248" t="s">
        <v>5480</v>
      </c>
    </row>
    <row r="72" spans="1:7" ht="42.75">
      <c r="A72" s="248">
        <v>70</v>
      </c>
      <c r="B72" s="432" t="s">
        <v>5481</v>
      </c>
      <c r="C72" s="243"/>
      <c r="D72" s="325"/>
      <c r="E72" s="428">
        <v>195000</v>
      </c>
      <c r="F72" s="365" t="s">
        <v>5399</v>
      </c>
      <c r="G72" s="248" t="s">
        <v>5482</v>
      </c>
    </row>
    <row r="73" spans="1:7" ht="42.75">
      <c r="A73" s="248">
        <v>71</v>
      </c>
      <c r="B73" s="432" t="s">
        <v>5483</v>
      </c>
      <c r="C73" s="243"/>
      <c r="D73" s="325"/>
      <c r="E73" s="428">
        <v>300000</v>
      </c>
      <c r="F73" s="365" t="s">
        <v>5399</v>
      </c>
      <c r="G73" s="248" t="s">
        <v>5482</v>
      </c>
    </row>
    <row r="74" spans="1:7" ht="42.75">
      <c r="A74" s="248">
        <v>72</v>
      </c>
      <c r="B74" s="432" t="s">
        <v>5483</v>
      </c>
      <c r="C74" s="243"/>
      <c r="D74" s="325"/>
      <c r="E74" s="428">
        <v>110000</v>
      </c>
      <c r="F74" s="365" t="s">
        <v>5399</v>
      </c>
      <c r="G74" s="248" t="s">
        <v>5482</v>
      </c>
    </row>
    <row r="75" spans="1:7" ht="42.75">
      <c r="A75" s="248">
        <v>73</v>
      </c>
      <c r="B75" s="432" t="s">
        <v>3771</v>
      </c>
      <c r="C75" s="243"/>
      <c r="D75" s="325"/>
      <c r="E75" s="428">
        <v>5000</v>
      </c>
      <c r="F75" s="365" t="s">
        <v>5399</v>
      </c>
      <c r="G75" s="248" t="s">
        <v>5482</v>
      </c>
    </row>
    <row r="76" spans="1:7" ht="42.75">
      <c r="A76" s="248">
        <v>74</v>
      </c>
      <c r="B76" s="432" t="s">
        <v>5484</v>
      </c>
      <c r="C76" s="243"/>
      <c r="D76" s="325"/>
      <c r="E76" s="428">
        <v>120000</v>
      </c>
      <c r="F76" s="365" t="s">
        <v>5399</v>
      </c>
      <c r="G76" s="248" t="s">
        <v>5482</v>
      </c>
    </row>
    <row r="77" spans="1:7" ht="42.75">
      <c r="A77" s="248">
        <v>75</v>
      </c>
      <c r="B77" s="432" t="s">
        <v>5486</v>
      </c>
      <c r="C77" s="243"/>
      <c r="D77" s="325"/>
      <c r="E77" s="428">
        <v>318000</v>
      </c>
      <c r="F77" s="365" t="s">
        <v>5399</v>
      </c>
      <c r="G77" s="248" t="s">
        <v>5482</v>
      </c>
    </row>
    <row r="78" spans="1:7" ht="42.75">
      <c r="A78" s="248">
        <v>76</v>
      </c>
      <c r="B78" s="432" t="s">
        <v>5485</v>
      </c>
      <c r="C78" s="243"/>
      <c r="D78" s="325"/>
      <c r="E78" s="428">
        <v>12000</v>
      </c>
      <c r="F78" s="365" t="s">
        <v>5487</v>
      </c>
      <c r="G78" s="248" t="s">
        <v>5480</v>
      </c>
    </row>
    <row r="79" spans="1:7" ht="42.75">
      <c r="A79" s="248">
        <v>77</v>
      </c>
      <c r="B79" s="432" t="s">
        <v>5488</v>
      </c>
      <c r="C79" s="243"/>
      <c r="D79" s="325"/>
      <c r="E79" s="428">
        <v>7000</v>
      </c>
      <c r="F79" s="365" t="s">
        <v>5399</v>
      </c>
      <c r="G79" s="248" t="s">
        <v>5489</v>
      </c>
    </row>
    <row r="80" spans="1:7" ht="42.75">
      <c r="A80" s="248">
        <v>78</v>
      </c>
      <c r="B80" s="432" t="s">
        <v>5486</v>
      </c>
      <c r="C80" s="243"/>
      <c r="D80" s="325"/>
      <c r="E80" s="428">
        <v>7000</v>
      </c>
      <c r="F80" s="365" t="s">
        <v>5399</v>
      </c>
      <c r="G80" s="248" t="s">
        <v>5490</v>
      </c>
    </row>
    <row r="81" spans="1:7" ht="42.75">
      <c r="A81" s="248">
        <v>79</v>
      </c>
      <c r="B81" s="432" t="s">
        <v>5492</v>
      </c>
      <c r="C81" s="243"/>
      <c r="D81" s="325"/>
      <c r="E81" s="428">
        <v>113000</v>
      </c>
      <c r="F81" s="365" t="s">
        <v>5399</v>
      </c>
      <c r="G81" s="248" t="s">
        <v>5490</v>
      </c>
    </row>
    <row r="82" spans="1:7" ht="42.75">
      <c r="A82" s="248">
        <v>80</v>
      </c>
      <c r="B82" s="432" t="s">
        <v>5491</v>
      </c>
      <c r="C82" s="243"/>
      <c r="D82" s="325"/>
      <c r="E82" s="428">
        <v>30000</v>
      </c>
      <c r="F82" s="365" t="s">
        <v>5399</v>
      </c>
      <c r="G82" s="248" t="s">
        <v>5490</v>
      </c>
    </row>
    <row r="83" spans="1:7" ht="42.75">
      <c r="A83" s="248">
        <v>81</v>
      </c>
      <c r="B83" s="432" t="s">
        <v>5493</v>
      </c>
      <c r="C83" s="243"/>
      <c r="D83" s="325"/>
      <c r="E83" s="428">
        <v>72000</v>
      </c>
      <c r="F83" s="365" t="s">
        <v>5399</v>
      </c>
      <c r="G83" s="248" t="s">
        <v>5490</v>
      </c>
    </row>
    <row r="84" spans="1:7" ht="42.75">
      <c r="A84" s="248">
        <v>82</v>
      </c>
      <c r="B84" s="432" t="s">
        <v>5494</v>
      </c>
      <c r="C84" s="243"/>
      <c r="D84" s="325"/>
      <c r="E84" s="428">
        <v>14000</v>
      </c>
      <c r="F84" s="365" t="s">
        <v>5399</v>
      </c>
      <c r="G84" s="248" t="s">
        <v>5490</v>
      </c>
    </row>
    <row r="85" spans="1:7" ht="42.75">
      <c r="A85" s="248">
        <v>83</v>
      </c>
      <c r="B85" s="432" t="s">
        <v>5495</v>
      </c>
      <c r="C85" s="243"/>
      <c r="D85" s="325"/>
      <c r="E85" s="428">
        <v>45000</v>
      </c>
      <c r="F85" s="365" t="s">
        <v>5399</v>
      </c>
      <c r="G85" s="248" t="s">
        <v>5490</v>
      </c>
    </row>
    <row r="86" spans="1:7" ht="42.75">
      <c r="A86" s="248">
        <v>84</v>
      </c>
      <c r="B86" s="432" t="s">
        <v>5496</v>
      </c>
      <c r="C86" s="243"/>
      <c r="D86" s="325"/>
      <c r="E86" s="428">
        <v>6000</v>
      </c>
      <c r="F86" s="365" t="s">
        <v>5399</v>
      </c>
      <c r="G86" s="248" t="s">
        <v>5490</v>
      </c>
    </row>
    <row r="87" spans="1:7" ht="42.75">
      <c r="A87" s="248">
        <v>85</v>
      </c>
      <c r="B87" s="432" t="s">
        <v>5497</v>
      </c>
      <c r="C87" s="243"/>
      <c r="D87" s="325"/>
      <c r="E87" s="428">
        <v>300000</v>
      </c>
      <c r="F87" s="365" t="s">
        <v>5399</v>
      </c>
      <c r="G87" s="248" t="s">
        <v>5498</v>
      </c>
    </row>
    <row r="88" spans="1:7" ht="42.75">
      <c r="A88" s="248">
        <v>86</v>
      </c>
      <c r="B88" s="432" t="s">
        <v>5499</v>
      </c>
      <c r="C88" s="243"/>
      <c r="D88" s="325"/>
      <c r="E88" s="428">
        <v>195000</v>
      </c>
      <c r="F88" s="365" t="s">
        <v>5399</v>
      </c>
      <c r="G88" s="248" t="s">
        <v>5500</v>
      </c>
    </row>
    <row r="89" spans="1:7" ht="42.75">
      <c r="A89" s="248">
        <v>87</v>
      </c>
      <c r="B89" s="432" t="s">
        <v>5501</v>
      </c>
      <c r="C89" s="243"/>
      <c r="D89" s="325"/>
      <c r="E89" s="428">
        <v>12000</v>
      </c>
      <c r="F89" s="365" t="s">
        <v>5399</v>
      </c>
      <c r="G89" s="248" t="s">
        <v>5500</v>
      </c>
    </row>
    <row r="90" spans="1:7" ht="42.75">
      <c r="A90" s="248">
        <v>88</v>
      </c>
      <c r="B90" s="432" t="s">
        <v>5502</v>
      </c>
      <c r="C90" s="243"/>
      <c r="D90" s="325"/>
      <c r="E90" s="428">
        <v>120000</v>
      </c>
      <c r="F90" s="365" t="s">
        <v>5399</v>
      </c>
      <c r="G90" s="248" t="s">
        <v>5500</v>
      </c>
    </row>
    <row r="91" spans="1:7" ht="42.75">
      <c r="A91" s="248">
        <v>89</v>
      </c>
      <c r="B91" s="432" t="s">
        <v>5503</v>
      </c>
      <c r="C91" s="243"/>
      <c r="D91" s="325"/>
      <c r="E91" s="428">
        <v>300000</v>
      </c>
      <c r="F91" s="365" t="s">
        <v>5399</v>
      </c>
      <c r="G91" s="248" t="s">
        <v>5500</v>
      </c>
    </row>
    <row r="92" spans="1:7" ht="42.75">
      <c r="A92" s="248">
        <v>90</v>
      </c>
      <c r="B92" s="432" t="s">
        <v>5504</v>
      </c>
      <c r="C92" s="243"/>
      <c r="D92" s="325"/>
      <c r="E92" s="428">
        <v>18000</v>
      </c>
      <c r="F92" s="365" t="s">
        <v>5399</v>
      </c>
      <c r="G92" s="248" t="s">
        <v>5500</v>
      </c>
    </row>
    <row r="93" spans="1:7" ht="42.75">
      <c r="A93" s="248">
        <v>91</v>
      </c>
      <c r="B93" s="432" t="s">
        <v>5505</v>
      </c>
      <c r="C93" s="243"/>
      <c r="D93" s="325"/>
      <c r="E93" s="428">
        <v>125000</v>
      </c>
      <c r="F93" s="365" t="s">
        <v>5399</v>
      </c>
      <c r="G93" s="248" t="s">
        <v>5500</v>
      </c>
    </row>
    <row r="94" spans="1:7" ht="42.75">
      <c r="A94" s="248">
        <v>92</v>
      </c>
      <c r="B94" s="432" t="s">
        <v>5506</v>
      </c>
      <c r="C94" s="243"/>
      <c r="D94" s="325"/>
      <c r="E94" s="428">
        <v>30000</v>
      </c>
      <c r="F94" s="365" t="s">
        <v>5399</v>
      </c>
      <c r="G94" s="248" t="s">
        <v>5507</v>
      </c>
    </row>
    <row r="95" spans="1:7" ht="42.75">
      <c r="A95" s="248">
        <v>93</v>
      </c>
      <c r="B95" s="432" t="s">
        <v>5508</v>
      </c>
      <c r="C95" s="243"/>
      <c r="D95" s="325"/>
      <c r="E95" s="428">
        <v>123000</v>
      </c>
      <c r="F95" s="365" t="s">
        <v>5399</v>
      </c>
      <c r="G95" s="248" t="s">
        <v>5509</v>
      </c>
    </row>
    <row r="96" spans="1:7" ht="42.75">
      <c r="A96" s="248">
        <v>94</v>
      </c>
      <c r="B96" s="432" t="s">
        <v>5510</v>
      </c>
      <c r="C96" s="243"/>
      <c r="D96" s="325"/>
      <c r="E96" s="428">
        <v>24000</v>
      </c>
      <c r="F96" s="365" t="s">
        <v>5399</v>
      </c>
      <c r="G96" s="248" t="s">
        <v>5509</v>
      </c>
    </row>
    <row r="97" spans="1:7" ht="42.75">
      <c r="A97" s="248">
        <v>95</v>
      </c>
      <c r="B97" s="432" t="s">
        <v>5511</v>
      </c>
      <c r="C97" s="243"/>
      <c r="D97" s="325"/>
      <c r="E97" s="428">
        <v>195000</v>
      </c>
      <c r="F97" s="365" t="s">
        <v>5399</v>
      </c>
      <c r="G97" s="248" t="s">
        <v>5509</v>
      </c>
    </row>
    <row r="98" spans="1:7" ht="42.75">
      <c r="A98" s="248">
        <v>96</v>
      </c>
      <c r="B98" s="432" t="s">
        <v>5512</v>
      </c>
      <c r="C98" s="243"/>
      <c r="D98" s="325"/>
      <c r="E98" s="428">
        <v>100000</v>
      </c>
      <c r="F98" s="365" t="s">
        <v>5399</v>
      </c>
      <c r="G98" s="248" t="s">
        <v>5509</v>
      </c>
    </row>
    <row r="99" spans="1:7" ht="42.75">
      <c r="A99" s="248">
        <v>97</v>
      </c>
      <c r="B99" s="432" t="s">
        <v>5513</v>
      </c>
      <c r="C99" s="243"/>
      <c r="D99" s="325"/>
      <c r="E99" s="428">
        <v>6000</v>
      </c>
      <c r="F99" s="365" t="s">
        <v>5399</v>
      </c>
      <c r="G99" s="248" t="s">
        <v>5509</v>
      </c>
    </row>
    <row r="100" spans="1:7" ht="42.75">
      <c r="A100" s="248">
        <v>98</v>
      </c>
      <c r="B100" s="432" t="s">
        <v>5514</v>
      </c>
      <c r="C100" s="243"/>
      <c r="D100" s="325"/>
      <c r="E100" s="428">
        <v>120000</v>
      </c>
      <c r="F100" s="365" t="s">
        <v>5399</v>
      </c>
      <c r="G100" s="248" t="s">
        <v>5509</v>
      </c>
    </row>
    <row r="101" spans="1:7" ht="42.75">
      <c r="A101" s="248">
        <v>99</v>
      </c>
      <c r="B101" s="432" t="s">
        <v>5515</v>
      </c>
      <c r="C101" s="243"/>
      <c r="D101" s="325"/>
      <c r="E101" s="428">
        <v>6000</v>
      </c>
      <c r="F101" s="365" t="s">
        <v>5399</v>
      </c>
      <c r="G101" s="248" t="s">
        <v>5516</v>
      </c>
    </row>
    <row r="102" spans="1:7" ht="42.75">
      <c r="A102" s="248">
        <v>100</v>
      </c>
      <c r="B102" s="432" t="s">
        <v>5517</v>
      </c>
      <c r="C102" s="243"/>
      <c r="D102" s="325"/>
      <c r="E102" s="428">
        <v>14000</v>
      </c>
      <c r="F102" s="365" t="s">
        <v>5399</v>
      </c>
      <c r="G102" s="248" t="s">
        <v>5518</v>
      </c>
    </row>
    <row r="103" spans="1:7" ht="42.75">
      <c r="A103" s="248">
        <v>101</v>
      </c>
      <c r="B103" s="432" t="s">
        <v>5519</v>
      </c>
      <c r="C103" s="243"/>
      <c r="D103" s="325"/>
      <c r="E103" s="428">
        <v>125000</v>
      </c>
      <c r="F103" s="365" t="s">
        <v>5399</v>
      </c>
      <c r="G103" s="248" t="s">
        <v>5518</v>
      </c>
    </row>
    <row r="104" spans="1:7" ht="42.75">
      <c r="A104" s="248">
        <v>102</v>
      </c>
      <c r="B104" s="432" t="s">
        <v>5520</v>
      </c>
      <c r="C104" s="243"/>
      <c r="D104" s="325"/>
      <c r="E104" s="428">
        <v>30000</v>
      </c>
      <c r="F104" s="365" t="s">
        <v>5399</v>
      </c>
      <c r="G104" s="248" t="s">
        <v>5518</v>
      </c>
    </row>
    <row r="105" spans="1:7" ht="42.75">
      <c r="A105" s="248">
        <v>103</v>
      </c>
      <c r="B105" s="432" t="s">
        <v>5521</v>
      </c>
      <c r="C105" s="243"/>
      <c r="D105" s="325"/>
      <c r="E105" s="428">
        <v>30000</v>
      </c>
      <c r="F105" s="365" t="s">
        <v>5399</v>
      </c>
      <c r="G105" s="248" t="s">
        <v>5518</v>
      </c>
    </row>
    <row r="106" spans="1:7" ht="42.75">
      <c r="A106" s="248">
        <v>104</v>
      </c>
      <c r="B106" s="432" t="s">
        <v>5522</v>
      </c>
      <c r="C106" s="243"/>
      <c r="D106" s="325"/>
      <c r="E106" s="428">
        <v>72000</v>
      </c>
      <c r="F106" s="365" t="s">
        <v>5399</v>
      </c>
      <c r="G106" s="248" t="s">
        <v>5518</v>
      </c>
    </row>
    <row r="107" spans="1:7" ht="42.75">
      <c r="A107" s="248">
        <v>105</v>
      </c>
      <c r="B107" s="432" t="s">
        <v>5523</v>
      </c>
      <c r="C107" s="243"/>
      <c r="D107" s="325"/>
      <c r="E107" s="428">
        <v>45000</v>
      </c>
      <c r="F107" s="365" t="s">
        <v>5399</v>
      </c>
      <c r="G107" s="248" t="s">
        <v>5518</v>
      </c>
    </row>
    <row r="108" spans="1:7" ht="42.75">
      <c r="A108" s="248">
        <v>106</v>
      </c>
      <c r="B108" s="432" t="s">
        <v>5524</v>
      </c>
      <c r="C108" s="243"/>
      <c r="D108" s="325"/>
      <c r="E108" s="428">
        <v>206000</v>
      </c>
      <c r="F108" s="365" t="s">
        <v>5399</v>
      </c>
      <c r="G108" s="248" t="s">
        <v>5518</v>
      </c>
    </row>
    <row r="109" spans="1:7" ht="42.75">
      <c r="A109" s="248">
        <v>107</v>
      </c>
      <c r="B109" s="432" t="s">
        <v>5525</v>
      </c>
      <c r="C109" s="243"/>
      <c r="D109" s="325"/>
      <c r="E109" s="428">
        <v>24000</v>
      </c>
      <c r="F109" s="365" t="s">
        <v>5399</v>
      </c>
      <c r="G109" s="248" t="s">
        <v>5518</v>
      </c>
    </row>
    <row r="110" spans="1:7" ht="42.75">
      <c r="A110" s="248">
        <v>108</v>
      </c>
      <c r="B110" s="432" t="s">
        <v>5526</v>
      </c>
      <c r="C110" s="243"/>
      <c r="D110" s="325"/>
      <c r="E110" s="428">
        <v>115000</v>
      </c>
      <c r="F110" s="365" t="s">
        <v>5392</v>
      </c>
      <c r="G110" s="248" t="s">
        <v>5527</v>
      </c>
    </row>
    <row r="111" spans="1:7" ht="42.75">
      <c r="A111" s="248">
        <v>109</v>
      </c>
      <c r="B111" s="432" t="s">
        <v>5528</v>
      </c>
      <c r="C111" s="243"/>
      <c r="D111" s="433"/>
      <c r="E111" s="428">
        <v>80000</v>
      </c>
      <c r="F111" s="365" t="s">
        <v>5399</v>
      </c>
      <c r="G111" s="248" t="s">
        <v>5529</v>
      </c>
    </row>
    <row r="112" spans="1:7" ht="42.75">
      <c r="A112" s="248">
        <v>110</v>
      </c>
      <c r="B112" s="432" t="s">
        <v>5530</v>
      </c>
      <c r="C112" s="243"/>
      <c r="D112" s="433"/>
      <c r="E112" s="428">
        <v>100000</v>
      </c>
      <c r="F112" s="365" t="s">
        <v>5487</v>
      </c>
      <c r="G112" s="248" t="s">
        <v>5529</v>
      </c>
    </row>
    <row r="113" spans="1:7" ht="42.75">
      <c r="A113" s="248">
        <v>111</v>
      </c>
      <c r="B113" s="432" t="s">
        <v>5531</v>
      </c>
      <c r="C113" s="243"/>
      <c r="D113" s="433"/>
      <c r="E113" s="428">
        <v>120000</v>
      </c>
      <c r="F113" s="365" t="s">
        <v>5399</v>
      </c>
      <c r="G113" s="248" t="s">
        <v>5529</v>
      </c>
    </row>
    <row r="114" spans="1:7" ht="42.75">
      <c r="A114" s="248">
        <v>112</v>
      </c>
      <c r="B114" s="432" t="s">
        <v>5532</v>
      </c>
      <c r="C114" s="243"/>
      <c r="D114" s="433"/>
      <c r="E114" s="428">
        <v>200000</v>
      </c>
      <c r="F114" s="365" t="s">
        <v>5399</v>
      </c>
      <c r="G114" s="248" t="s">
        <v>5529</v>
      </c>
    </row>
    <row r="115" spans="1:7" ht="42.75">
      <c r="A115" s="248">
        <v>113</v>
      </c>
      <c r="B115" s="432" t="s">
        <v>5533</v>
      </c>
      <c r="C115" s="243"/>
      <c r="D115" s="429"/>
      <c r="E115" s="428">
        <v>100000</v>
      </c>
      <c r="F115" s="365" t="s">
        <v>5399</v>
      </c>
      <c r="G115" s="248" t="s">
        <v>5529</v>
      </c>
    </row>
    <row r="116" spans="1:7" ht="42.75">
      <c r="A116" s="248">
        <v>114</v>
      </c>
      <c r="B116" s="432" t="s">
        <v>5534</v>
      </c>
      <c r="C116" s="243"/>
      <c r="D116" s="429"/>
      <c r="E116" s="428">
        <v>18000</v>
      </c>
      <c r="F116" s="365" t="s">
        <v>5399</v>
      </c>
      <c r="G116" s="248" t="s">
        <v>5529</v>
      </c>
    </row>
    <row r="117" spans="1:7" ht="42.75">
      <c r="A117" s="248">
        <v>115</v>
      </c>
      <c r="B117" s="432" t="s">
        <v>5535</v>
      </c>
      <c r="C117" s="243"/>
      <c r="D117" s="433"/>
      <c r="E117" s="428">
        <v>125000</v>
      </c>
      <c r="F117" s="365" t="s">
        <v>5399</v>
      </c>
      <c r="G117" s="248" t="s">
        <v>5529</v>
      </c>
    </row>
    <row r="118" spans="1:7" ht="42.75">
      <c r="A118" s="248">
        <v>116</v>
      </c>
      <c r="B118" s="432" t="s">
        <v>5536</v>
      </c>
      <c r="C118" s="243"/>
      <c r="D118" s="433"/>
      <c r="E118" s="428">
        <v>30000</v>
      </c>
      <c r="F118" s="365" t="s">
        <v>5399</v>
      </c>
      <c r="G118" s="248" t="s">
        <v>5529</v>
      </c>
    </row>
    <row r="119" spans="1:7" ht="42.75">
      <c r="A119" s="248">
        <v>117</v>
      </c>
      <c r="B119" s="432" t="s">
        <v>5537</v>
      </c>
      <c r="C119" s="243"/>
      <c r="D119" s="433"/>
      <c r="E119" s="428">
        <v>72000</v>
      </c>
      <c r="F119" s="365" t="s">
        <v>5399</v>
      </c>
      <c r="G119" s="248" t="s">
        <v>5538</v>
      </c>
    </row>
    <row r="120" spans="1:7" ht="42.75">
      <c r="A120" s="248">
        <v>118</v>
      </c>
      <c r="B120" s="432" t="s">
        <v>5537</v>
      </c>
      <c r="C120" s="243"/>
      <c r="D120" s="433"/>
      <c r="E120" s="428">
        <v>45000</v>
      </c>
      <c r="F120" s="365" t="s">
        <v>5399</v>
      </c>
      <c r="G120" s="248" t="s">
        <v>5539</v>
      </c>
    </row>
    <row r="121" spans="1:7" ht="42.75">
      <c r="A121" s="248">
        <v>119</v>
      </c>
      <c r="B121" s="432" t="s">
        <v>5540</v>
      </c>
      <c r="C121" s="243"/>
      <c r="D121" s="429"/>
      <c r="E121" s="428">
        <v>200000</v>
      </c>
      <c r="F121" s="365" t="s">
        <v>5399</v>
      </c>
      <c r="G121" s="248" t="s">
        <v>5539</v>
      </c>
    </row>
    <row r="122" spans="1:7" ht="42.75">
      <c r="A122" s="248">
        <v>120</v>
      </c>
      <c r="B122" s="432" t="s">
        <v>5541</v>
      </c>
      <c r="C122" s="243"/>
      <c r="D122" s="429"/>
      <c r="E122" s="428">
        <v>6000</v>
      </c>
      <c r="F122" s="365" t="s">
        <v>5399</v>
      </c>
      <c r="G122" s="248" t="s">
        <v>5539</v>
      </c>
    </row>
    <row r="123" spans="1:7" ht="42.75">
      <c r="A123" s="248">
        <v>121</v>
      </c>
      <c r="B123" s="432" t="s">
        <v>5542</v>
      </c>
      <c r="C123" s="243"/>
      <c r="D123" s="429"/>
      <c r="E123" s="428">
        <v>195000</v>
      </c>
      <c r="F123" s="365" t="s">
        <v>5399</v>
      </c>
      <c r="G123" s="248" t="s">
        <v>5539</v>
      </c>
    </row>
    <row r="124" spans="1:7" ht="42.75">
      <c r="A124" s="248">
        <v>122</v>
      </c>
      <c r="B124" s="432" t="s">
        <v>5543</v>
      </c>
      <c r="C124" s="243"/>
      <c r="D124" s="429"/>
      <c r="E124" s="428">
        <v>6000</v>
      </c>
      <c r="F124" s="365" t="s">
        <v>5399</v>
      </c>
      <c r="G124" s="248" t="s">
        <v>5544</v>
      </c>
    </row>
    <row r="125" spans="1:7" ht="42.75">
      <c r="A125" s="248">
        <v>123</v>
      </c>
      <c r="B125" s="432" t="s">
        <v>5545</v>
      </c>
      <c r="C125" s="243"/>
      <c r="D125" s="429"/>
      <c r="E125" s="428">
        <v>120000</v>
      </c>
      <c r="F125" s="365" t="s">
        <v>5399</v>
      </c>
      <c r="G125" s="248" t="s">
        <v>5546</v>
      </c>
    </row>
    <row r="126" spans="1:7" ht="42.75">
      <c r="A126" s="248">
        <v>124</v>
      </c>
      <c r="B126" s="432" t="s">
        <v>5547</v>
      </c>
      <c r="C126" s="243"/>
      <c r="D126" s="433"/>
      <c r="E126" s="428">
        <v>18000</v>
      </c>
      <c r="F126" s="243" t="s">
        <v>5399</v>
      </c>
      <c r="G126" s="248" t="s">
        <v>5546</v>
      </c>
    </row>
    <row r="127" spans="1:7" ht="42.75">
      <c r="A127" s="248">
        <v>125</v>
      </c>
      <c r="B127" s="432" t="s">
        <v>5548</v>
      </c>
      <c r="C127" s="243"/>
      <c r="D127" s="433"/>
      <c r="E127" s="428">
        <v>205000</v>
      </c>
      <c r="F127" s="365" t="s">
        <v>5399</v>
      </c>
      <c r="G127" s="248" t="s">
        <v>5546</v>
      </c>
    </row>
    <row r="128" spans="1:7" ht="42.75">
      <c r="A128" s="248">
        <v>126</v>
      </c>
      <c r="B128" s="432" t="s">
        <v>5549</v>
      </c>
      <c r="C128" s="243"/>
      <c r="D128" s="325"/>
      <c r="E128" s="428">
        <v>72000</v>
      </c>
      <c r="F128" s="365" t="s">
        <v>5399</v>
      </c>
      <c r="G128" s="248" t="s">
        <v>5546</v>
      </c>
    </row>
    <row r="129" spans="1:7" ht="42.75">
      <c r="A129" s="248">
        <v>127</v>
      </c>
      <c r="B129" s="432" t="s">
        <v>5550</v>
      </c>
      <c r="C129" s="243"/>
      <c r="D129" s="433"/>
      <c r="E129" s="428">
        <v>500000</v>
      </c>
      <c r="F129" s="365" t="s">
        <v>5399</v>
      </c>
      <c r="G129" s="248" t="s">
        <v>5546</v>
      </c>
    </row>
    <row r="130" spans="1:7" ht="42.75">
      <c r="A130" s="248">
        <v>128</v>
      </c>
      <c r="B130" s="432" t="s">
        <v>5551</v>
      </c>
      <c r="C130" s="243"/>
      <c r="D130" s="429"/>
      <c r="E130" s="428">
        <v>45000</v>
      </c>
      <c r="F130" s="365" t="s">
        <v>5399</v>
      </c>
      <c r="G130" s="248" t="s">
        <v>5546</v>
      </c>
    </row>
    <row r="131" spans="1:7" ht="42.75">
      <c r="A131" s="248">
        <v>129</v>
      </c>
      <c r="B131" s="432" t="s">
        <v>5552</v>
      </c>
      <c r="C131" s="243"/>
      <c r="D131" s="429"/>
      <c r="E131" s="428">
        <v>6000</v>
      </c>
      <c r="F131" s="365" t="s">
        <v>5399</v>
      </c>
      <c r="G131" s="248" t="s">
        <v>5546</v>
      </c>
    </row>
    <row r="132" spans="1:7" ht="42.75">
      <c r="A132" s="248">
        <v>130</v>
      </c>
      <c r="B132" s="432" t="s">
        <v>5553</v>
      </c>
      <c r="C132" s="243"/>
      <c r="D132" s="325"/>
      <c r="E132" s="428">
        <v>195000</v>
      </c>
      <c r="F132" s="365" t="s">
        <v>5383</v>
      </c>
      <c r="G132" s="248" t="s">
        <v>5554</v>
      </c>
    </row>
    <row r="133" spans="1:7" ht="42.75">
      <c r="A133" s="248">
        <v>131</v>
      </c>
      <c r="B133" s="432" t="s">
        <v>5555</v>
      </c>
      <c r="C133" s="243"/>
      <c r="D133" s="429"/>
      <c r="E133" s="428">
        <v>23000</v>
      </c>
      <c r="F133" s="365" t="s">
        <v>5399</v>
      </c>
      <c r="G133" s="248" t="s">
        <v>5556</v>
      </c>
    </row>
    <row r="134" spans="1:7" ht="42.75">
      <c r="A134" s="248">
        <v>132</v>
      </c>
      <c r="B134" s="432" t="s">
        <v>5557</v>
      </c>
      <c r="C134" s="243"/>
      <c r="D134" s="429"/>
      <c r="E134" s="428">
        <v>18000</v>
      </c>
      <c r="F134" s="365" t="s">
        <v>5399</v>
      </c>
      <c r="G134" s="248" t="s">
        <v>5556</v>
      </c>
    </row>
    <row r="135" spans="1:7" ht="42.75">
      <c r="A135" s="248">
        <v>133</v>
      </c>
      <c r="B135" s="432" t="s">
        <v>5558</v>
      </c>
      <c r="C135" s="243"/>
      <c r="D135" s="429"/>
      <c r="E135" s="428">
        <v>15000</v>
      </c>
      <c r="F135" s="365" t="s">
        <v>5399</v>
      </c>
      <c r="G135" s="248" t="s">
        <v>5556</v>
      </c>
    </row>
    <row r="136" spans="1:7" ht="42.75">
      <c r="A136" s="248">
        <v>134</v>
      </c>
      <c r="B136" s="432" t="s">
        <v>5559</v>
      </c>
      <c r="C136" s="243"/>
      <c r="D136" s="429"/>
      <c r="E136" s="428">
        <v>650000</v>
      </c>
      <c r="F136" s="365" t="s">
        <v>5399</v>
      </c>
      <c r="G136" s="248" t="s">
        <v>5556</v>
      </c>
    </row>
    <row r="137" spans="1:7" ht="42.75">
      <c r="A137" s="248">
        <v>135</v>
      </c>
      <c r="B137" s="432" t="s">
        <v>5560</v>
      </c>
      <c r="C137" s="243"/>
      <c r="D137" s="429"/>
      <c r="E137" s="428">
        <v>72000</v>
      </c>
      <c r="F137" s="365" t="s">
        <v>5399</v>
      </c>
      <c r="G137" s="248" t="s">
        <v>5561</v>
      </c>
    </row>
    <row r="138" spans="1:7" ht="42.75">
      <c r="A138" s="248">
        <v>136</v>
      </c>
      <c r="B138" s="432" t="s">
        <v>5560</v>
      </c>
      <c r="C138" s="243"/>
      <c r="D138" s="429"/>
      <c r="E138" s="428">
        <v>45000</v>
      </c>
      <c r="F138" s="365" t="s">
        <v>5399</v>
      </c>
      <c r="G138" s="248" t="s">
        <v>5562</v>
      </c>
    </row>
    <row r="139" spans="1:7" ht="42.75">
      <c r="A139" s="248">
        <v>137</v>
      </c>
      <c r="B139" s="432" t="s">
        <v>5563</v>
      </c>
      <c r="C139" s="243"/>
      <c r="D139" s="429"/>
      <c r="E139" s="428">
        <v>6000</v>
      </c>
      <c r="F139" s="365" t="s">
        <v>5399</v>
      </c>
      <c r="G139" s="248" t="s">
        <v>5562</v>
      </c>
    </row>
    <row r="140" spans="1:7" ht="42.75">
      <c r="A140" s="248">
        <v>138</v>
      </c>
      <c r="B140" s="432" t="s">
        <v>5564</v>
      </c>
      <c r="C140" s="243"/>
      <c r="D140" s="429"/>
      <c r="E140" s="428">
        <v>195000</v>
      </c>
      <c r="F140" s="365" t="s">
        <v>5399</v>
      </c>
      <c r="G140" s="248" t="s">
        <v>5562</v>
      </c>
    </row>
    <row r="141" spans="1:7" ht="42.75">
      <c r="A141" s="248">
        <v>139</v>
      </c>
      <c r="B141" s="432" t="s">
        <v>5565</v>
      </c>
      <c r="C141" s="243"/>
      <c r="D141" s="429"/>
      <c r="E141" s="428">
        <v>3000</v>
      </c>
      <c r="F141" s="365" t="s">
        <v>5399</v>
      </c>
      <c r="G141" s="248" t="s">
        <v>5562</v>
      </c>
    </row>
    <row r="142" spans="1:7" ht="42.75">
      <c r="A142" s="248">
        <v>140</v>
      </c>
      <c r="B142" s="432" t="s">
        <v>5566</v>
      </c>
      <c r="C142" s="243"/>
      <c r="D142" s="429"/>
      <c r="E142" s="428">
        <v>200000</v>
      </c>
      <c r="F142" s="243" t="s">
        <v>5399</v>
      </c>
      <c r="G142" s="248" t="s">
        <v>5567</v>
      </c>
    </row>
    <row r="143" spans="1:7" ht="42.75">
      <c r="A143" s="248">
        <v>141</v>
      </c>
      <c r="B143" s="432" t="s">
        <v>5568</v>
      </c>
      <c r="C143" s="243"/>
      <c r="D143" s="429"/>
      <c r="E143" s="428">
        <v>120000</v>
      </c>
      <c r="F143" s="365" t="s">
        <v>5399</v>
      </c>
      <c r="G143" s="248" t="s">
        <v>5569</v>
      </c>
    </row>
    <row r="144" spans="1:7" ht="42.75">
      <c r="A144" s="248">
        <v>142</v>
      </c>
      <c r="B144" s="432" t="s">
        <v>5570</v>
      </c>
      <c r="C144" s="243"/>
      <c r="D144" s="429"/>
      <c r="E144" s="428">
        <v>18000</v>
      </c>
      <c r="F144" s="365" t="s">
        <v>5399</v>
      </c>
      <c r="G144" s="248" t="s">
        <v>5569</v>
      </c>
    </row>
    <row r="145" spans="1:7" ht="42.75">
      <c r="A145" s="248">
        <v>143</v>
      </c>
      <c r="B145" s="432" t="s">
        <v>5571</v>
      </c>
      <c r="C145" s="243"/>
      <c r="D145" s="429"/>
      <c r="E145" s="428">
        <v>705000</v>
      </c>
      <c r="F145" s="365" t="s">
        <v>5399</v>
      </c>
      <c r="G145" s="248" t="s">
        <v>5569</v>
      </c>
    </row>
    <row r="146" spans="1:7" ht="42.75">
      <c r="A146" s="248">
        <v>144</v>
      </c>
      <c r="B146" s="432" t="s">
        <v>5572</v>
      </c>
      <c r="C146" s="243"/>
      <c r="D146" s="429"/>
      <c r="E146" s="428">
        <v>82000</v>
      </c>
      <c r="F146" s="365" t="s">
        <v>5399</v>
      </c>
      <c r="G146" s="248" t="s">
        <v>5569</v>
      </c>
    </row>
    <row r="147" spans="1:7" ht="42.75">
      <c r="A147" s="248">
        <v>145</v>
      </c>
      <c r="B147" s="432" t="s">
        <v>5573</v>
      </c>
      <c r="C147" s="243"/>
      <c r="D147" s="429"/>
      <c r="E147" s="428">
        <v>6000</v>
      </c>
      <c r="F147" s="365" t="s">
        <v>5399</v>
      </c>
      <c r="G147" s="248" t="s">
        <v>5574</v>
      </c>
    </row>
    <row r="148" spans="1:7" ht="42.75">
      <c r="A148" s="248">
        <v>146</v>
      </c>
      <c r="B148" s="432" t="s">
        <v>5575</v>
      </c>
      <c r="C148" s="243"/>
      <c r="D148" s="429"/>
      <c r="E148" s="428">
        <v>195000</v>
      </c>
      <c r="F148" s="365" t="s">
        <v>5399</v>
      </c>
      <c r="G148" s="248" t="s">
        <v>5576</v>
      </c>
    </row>
    <row r="149" spans="1:7" ht="42.75">
      <c r="A149" s="248">
        <v>147</v>
      </c>
      <c r="B149" s="432" t="s">
        <v>5575</v>
      </c>
      <c r="C149" s="243"/>
      <c r="D149" s="429"/>
      <c r="E149" s="428">
        <v>150000</v>
      </c>
      <c r="F149" s="365" t="s">
        <v>5399</v>
      </c>
      <c r="G149" s="248" t="s">
        <v>5576</v>
      </c>
    </row>
    <row r="150" spans="1:7" ht="42.75">
      <c r="A150" s="248">
        <v>148</v>
      </c>
      <c r="B150" s="432" t="s">
        <v>5577</v>
      </c>
      <c r="C150" s="243"/>
      <c r="D150" s="429"/>
      <c r="E150" s="428">
        <v>120000</v>
      </c>
      <c r="F150" s="365" t="s">
        <v>5399</v>
      </c>
      <c r="G150" s="248" t="s">
        <v>5576</v>
      </c>
    </row>
    <row r="151" spans="1:7" ht="42.75">
      <c r="A151" s="248">
        <v>149</v>
      </c>
      <c r="B151" s="432" t="s">
        <v>5578</v>
      </c>
      <c r="C151" s="243"/>
      <c r="D151" s="429"/>
      <c r="E151" s="428">
        <v>72000</v>
      </c>
      <c r="F151" s="365" t="s">
        <v>5399</v>
      </c>
      <c r="G151" s="248" t="s">
        <v>5579</v>
      </c>
    </row>
    <row r="152" spans="1:7" ht="42.75">
      <c r="A152" s="248">
        <v>150</v>
      </c>
      <c r="B152" s="432" t="s">
        <v>5580</v>
      </c>
      <c r="C152" s="243"/>
      <c r="D152" s="325"/>
      <c r="E152" s="428">
        <v>45000</v>
      </c>
      <c r="F152" s="365" t="s">
        <v>5399</v>
      </c>
      <c r="G152" s="248" t="s">
        <v>5581</v>
      </c>
    </row>
    <row r="153" spans="1:7" ht="42.75">
      <c r="A153" s="248">
        <v>151</v>
      </c>
      <c r="B153" s="432" t="s">
        <v>5582</v>
      </c>
      <c r="C153" s="243"/>
      <c r="D153" s="429"/>
      <c r="E153" s="428">
        <v>6000</v>
      </c>
      <c r="F153" s="365" t="s">
        <v>5399</v>
      </c>
      <c r="G153" s="248" t="s">
        <v>5581</v>
      </c>
    </row>
    <row r="154" spans="1:7" ht="42.75">
      <c r="A154" s="248">
        <v>152</v>
      </c>
      <c r="B154" s="432" t="s">
        <v>5583</v>
      </c>
      <c r="C154" s="243"/>
      <c r="D154" s="429"/>
      <c r="E154" s="428">
        <v>195000</v>
      </c>
      <c r="F154" s="365" t="s">
        <v>5399</v>
      </c>
      <c r="G154" s="248" t="s">
        <v>5584</v>
      </c>
    </row>
    <row r="155" spans="1:7" ht="42.75">
      <c r="A155" s="248">
        <v>153</v>
      </c>
      <c r="B155" s="432" t="s">
        <v>5585</v>
      </c>
      <c r="C155" s="243"/>
      <c r="D155" s="429"/>
      <c r="E155" s="428">
        <v>187500</v>
      </c>
      <c r="F155" s="365" t="s">
        <v>5399</v>
      </c>
      <c r="G155" s="248" t="s">
        <v>5586</v>
      </c>
    </row>
    <row r="156" spans="1:7" ht="42.75">
      <c r="A156" s="248">
        <v>154</v>
      </c>
      <c r="B156" s="432" t="s">
        <v>5587</v>
      </c>
      <c r="C156" s="243"/>
      <c r="D156" s="433"/>
      <c r="E156" s="428">
        <v>120000</v>
      </c>
      <c r="F156" s="365" t="s">
        <v>5399</v>
      </c>
      <c r="G156" s="248" t="s">
        <v>5586</v>
      </c>
    </row>
    <row r="157" spans="1:7" ht="42.75">
      <c r="A157" s="248">
        <v>155</v>
      </c>
      <c r="B157" s="432" t="s">
        <v>5588</v>
      </c>
      <c r="C157" s="243"/>
      <c r="D157" s="429"/>
      <c r="E157" s="428">
        <v>18000</v>
      </c>
      <c r="F157" s="365" t="s">
        <v>5399</v>
      </c>
      <c r="G157" s="248" t="s">
        <v>5586</v>
      </c>
    </row>
    <row r="158" spans="1:7" ht="42.75">
      <c r="A158" s="248">
        <v>156</v>
      </c>
      <c r="B158" s="432" t="s">
        <v>5589</v>
      </c>
      <c r="C158" s="243"/>
      <c r="D158" s="429"/>
      <c r="E158" s="428">
        <v>205000</v>
      </c>
      <c r="F158" s="365" t="s">
        <v>5399</v>
      </c>
      <c r="G158" s="248" t="s">
        <v>5586</v>
      </c>
    </row>
    <row r="159" spans="1:7" ht="42.75">
      <c r="A159" s="248">
        <v>157</v>
      </c>
      <c r="B159" s="432" t="s">
        <v>5590</v>
      </c>
      <c r="C159" s="243"/>
      <c r="D159" s="429"/>
      <c r="E159" s="428">
        <v>72000</v>
      </c>
      <c r="F159" s="365" t="s">
        <v>5399</v>
      </c>
      <c r="G159" s="248" t="s">
        <v>5591</v>
      </c>
    </row>
    <row r="160" spans="1:7" ht="42.75">
      <c r="A160" s="248">
        <v>158</v>
      </c>
      <c r="B160" s="432" t="s">
        <v>5592</v>
      </c>
      <c r="C160" s="243"/>
      <c r="D160" s="429"/>
      <c r="E160" s="428">
        <v>535000</v>
      </c>
      <c r="F160" s="365" t="s">
        <v>5399</v>
      </c>
      <c r="G160" s="248" t="s">
        <v>5593</v>
      </c>
    </row>
    <row r="161" spans="1:7" ht="42.75">
      <c r="A161" s="248">
        <v>159</v>
      </c>
      <c r="B161" s="432" t="s">
        <v>5594</v>
      </c>
      <c r="C161" s="243"/>
      <c r="D161" s="429"/>
      <c r="E161" s="428">
        <v>45000</v>
      </c>
      <c r="F161" s="365" t="s">
        <v>5399</v>
      </c>
      <c r="G161" s="248" t="s">
        <v>5593</v>
      </c>
    </row>
    <row r="162" spans="1:7" ht="42.75">
      <c r="A162" s="248">
        <v>160</v>
      </c>
      <c r="B162" s="432" t="s">
        <v>5595</v>
      </c>
      <c r="C162" s="243"/>
      <c r="D162" s="429"/>
      <c r="E162" s="428">
        <v>6000</v>
      </c>
      <c r="F162" s="365" t="s">
        <v>5399</v>
      </c>
      <c r="G162" s="248" t="s">
        <v>5593</v>
      </c>
    </row>
    <row r="163" spans="1:7" ht="42.75">
      <c r="A163" s="248">
        <v>161</v>
      </c>
      <c r="B163" s="432" t="s">
        <v>5596</v>
      </c>
      <c r="C163" s="243"/>
      <c r="D163" s="429"/>
      <c r="E163" s="428">
        <v>195000</v>
      </c>
      <c r="F163" s="365" t="s">
        <v>5399</v>
      </c>
      <c r="G163" s="248" t="s">
        <v>5593</v>
      </c>
    </row>
    <row r="164" spans="1:7" ht="42.75">
      <c r="A164" s="248">
        <v>162</v>
      </c>
      <c r="B164" s="432" t="s">
        <v>5597</v>
      </c>
      <c r="C164" s="243"/>
      <c r="D164" s="325"/>
      <c r="E164" s="428">
        <v>126000</v>
      </c>
      <c r="F164" s="243" t="s">
        <v>5399</v>
      </c>
      <c r="G164" s="248" t="s">
        <v>5593</v>
      </c>
    </row>
    <row r="165" spans="1:7" ht="42.75">
      <c r="A165" s="248">
        <v>163</v>
      </c>
      <c r="B165" s="432" t="s">
        <v>5598</v>
      </c>
      <c r="C165" s="243"/>
      <c r="D165" s="325"/>
      <c r="E165" s="428">
        <v>187500</v>
      </c>
      <c r="F165" s="365" t="s">
        <v>5399</v>
      </c>
      <c r="G165" s="248" t="s">
        <v>5593</v>
      </c>
    </row>
    <row r="166" spans="1:7" ht="42.75">
      <c r="A166" s="248">
        <v>164</v>
      </c>
      <c r="B166" s="432" t="s">
        <v>5599</v>
      </c>
      <c r="C166" s="243"/>
      <c r="D166" s="325"/>
      <c r="E166" s="428">
        <v>18000</v>
      </c>
      <c r="F166" s="365" t="s">
        <v>5399</v>
      </c>
      <c r="G166" s="248" t="s">
        <v>5600</v>
      </c>
    </row>
    <row r="167" spans="1:7" ht="42.75">
      <c r="A167" s="248">
        <v>165</v>
      </c>
      <c r="B167" s="432" t="s">
        <v>5601</v>
      </c>
      <c r="C167" s="243"/>
      <c r="D167" s="325"/>
      <c r="E167" s="428">
        <v>72000</v>
      </c>
      <c r="F167" s="365" t="s">
        <v>5399</v>
      </c>
      <c r="G167" s="248" t="s">
        <v>5602</v>
      </c>
    </row>
    <row r="168" spans="1:7" ht="42.75">
      <c r="A168" s="248">
        <v>166</v>
      </c>
      <c r="B168" s="432" t="s">
        <v>5603</v>
      </c>
      <c r="C168" s="243"/>
      <c r="D168" s="325"/>
      <c r="E168" s="428">
        <v>11000</v>
      </c>
      <c r="F168" s="365" t="s">
        <v>5399</v>
      </c>
      <c r="G168" s="248" t="s">
        <v>5602</v>
      </c>
    </row>
    <row r="169" spans="1:7" ht="42.75">
      <c r="A169" s="248">
        <v>167</v>
      </c>
      <c r="B169" s="432" t="s">
        <v>5604</v>
      </c>
      <c r="C169" s="243"/>
      <c r="D169" s="325"/>
      <c r="E169" s="428">
        <v>45000</v>
      </c>
      <c r="F169" s="365" t="s">
        <v>5399</v>
      </c>
      <c r="G169" s="248" t="s">
        <v>5602</v>
      </c>
    </row>
    <row r="170" spans="1:7" ht="42.75">
      <c r="A170" s="248">
        <v>168</v>
      </c>
      <c r="B170" s="432" t="s">
        <v>5605</v>
      </c>
      <c r="C170" s="243"/>
      <c r="D170" s="325"/>
      <c r="E170" s="428">
        <v>50000</v>
      </c>
      <c r="F170" s="365" t="s">
        <v>5399</v>
      </c>
      <c r="G170" s="248" t="s">
        <v>5602</v>
      </c>
    </row>
    <row r="171" spans="1:7" ht="42.75">
      <c r="A171" s="248">
        <v>169</v>
      </c>
      <c r="B171" s="432" t="s">
        <v>5606</v>
      </c>
      <c r="C171" s="243"/>
      <c r="D171" s="325"/>
      <c r="E171" s="428">
        <v>300000</v>
      </c>
      <c r="F171" s="365" t="s">
        <v>5399</v>
      </c>
      <c r="G171" s="248" t="s">
        <v>5602</v>
      </c>
    </row>
    <row r="172" spans="1:7" ht="42.75">
      <c r="A172" s="248">
        <v>170</v>
      </c>
      <c r="B172" s="432" t="s">
        <v>5607</v>
      </c>
      <c r="C172" s="243"/>
      <c r="D172" s="325"/>
      <c r="E172" s="428">
        <v>195000</v>
      </c>
      <c r="F172" s="365" t="s">
        <v>5399</v>
      </c>
      <c r="G172" s="248" t="s">
        <v>5609</v>
      </c>
    </row>
    <row r="173" spans="1:7" ht="42.75">
      <c r="A173" s="248">
        <v>171</v>
      </c>
      <c r="B173" s="432" t="s">
        <v>5610</v>
      </c>
      <c r="C173" s="243"/>
      <c r="D173" s="325"/>
      <c r="E173" s="428">
        <v>100000</v>
      </c>
      <c r="F173" s="365" t="s">
        <v>5399</v>
      </c>
      <c r="G173" s="248" t="s">
        <v>5611</v>
      </c>
    </row>
    <row r="174" spans="1:7" ht="42.75">
      <c r="A174" s="248">
        <v>172</v>
      </c>
      <c r="B174" s="432" t="s">
        <v>5612</v>
      </c>
      <c r="C174" s="243"/>
      <c r="D174" s="325"/>
      <c r="E174" s="428">
        <v>18000</v>
      </c>
      <c r="F174" s="365" t="s">
        <v>5399</v>
      </c>
      <c r="G174" s="248" t="s">
        <v>5611</v>
      </c>
    </row>
    <row r="175" spans="1:7" ht="42.75">
      <c r="A175" s="248">
        <v>173</v>
      </c>
      <c r="B175" s="432" t="s">
        <v>5613</v>
      </c>
      <c r="C175" s="243"/>
      <c r="D175" s="325"/>
      <c r="E175" s="428">
        <v>207500</v>
      </c>
      <c r="F175" s="365" t="s">
        <v>5399</v>
      </c>
      <c r="G175" s="248" t="s">
        <v>5611</v>
      </c>
    </row>
    <row r="176" spans="1:7" ht="42.75">
      <c r="A176" s="248">
        <v>174</v>
      </c>
      <c r="B176" s="432" t="s">
        <v>5614</v>
      </c>
      <c r="C176" s="243"/>
      <c r="D176" s="325"/>
      <c r="E176" s="428">
        <v>205000</v>
      </c>
      <c r="F176" s="365" t="s">
        <v>5615</v>
      </c>
      <c r="G176" s="248" t="s">
        <v>5608</v>
      </c>
    </row>
    <row r="177" spans="1:7" ht="42.75">
      <c r="A177" s="248">
        <v>175</v>
      </c>
      <c r="B177" s="432" t="s">
        <v>5616</v>
      </c>
      <c r="C177" s="243"/>
      <c r="D177" s="429"/>
      <c r="E177" s="428">
        <v>72000</v>
      </c>
      <c r="F177" s="365" t="s">
        <v>5399</v>
      </c>
      <c r="G177" s="248" t="s">
        <v>5618</v>
      </c>
    </row>
    <row r="178" spans="1:7" ht="42.75">
      <c r="A178" s="248">
        <v>176</v>
      </c>
      <c r="B178" s="432" t="s">
        <v>5619</v>
      </c>
      <c r="C178" s="243"/>
      <c r="D178" s="429"/>
      <c r="E178" s="428">
        <v>45000</v>
      </c>
      <c r="F178" s="365" t="s">
        <v>5399</v>
      </c>
      <c r="G178" s="248" t="s">
        <v>5618</v>
      </c>
    </row>
    <row r="179" spans="1:7" ht="42.75">
      <c r="A179" s="248">
        <v>177</v>
      </c>
      <c r="B179" s="432" t="s">
        <v>5620</v>
      </c>
      <c r="C179" s="243"/>
      <c r="D179" s="429"/>
      <c r="E179" s="428">
        <v>6000</v>
      </c>
      <c r="F179" s="365" t="s">
        <v>5399</v>
      </c>
      <c r="G179" s="248" t="s">
        <v>5617</v>
      </c>
    </row>
    <row r="180" spans="1:7" ht="42.75">
      <c r="A180" s="248">
        <v>178</v>
      </c>
      <c r="B180" s="432" t="s">
        <v>5621</v>
      </c>
      <c r="C180" s="243"/>
      <c r="D180" s="429"/>
      <c r="E180" s="428">
        <v>195000</v>
      </c>
      <c r="F180" s="365" t="s">
        <v>5399</v>
      </c>
      <c r="G180" s="248" t="s">
        <v>5622</v>
      </c>
    </row>
    <row r="181" spans="1:7" ht="42.75">
      <c r="A181" s="248">
        <v>179</v>
      </c>
      <c r="B181" s="432" t="s">
        <v>5623</v>
      </c>
      <c r="C181" s="243"/>
      <c r="D181" s="429"/>
      <c r="E181" s="428">
        <v>103000</v>
      </c>
      <c r="F181" s="365" t="s">
        <v>5399</v>
      </c>
      <c r="G181" s="248" t="s">
        <v>5624</v>
      </c>
    </row>
    <row r="182" spans="1:7" ht="42.75">
      <c r="A182" s="248">
        <v>180</v>
      </c>
      <c r="B182" s="432" t="s">
        <v>5625</v>
      </c>
      <c r="C182" s="243"/>
      <c r="D182" s="429"/>
      <c r="E182" s="428">
        <v>120000</v>
      </c>
      <c r="F182" s="365" t="s">
        <v>5399</v>
      </c>
      <c r="G182" s="248" t="s">
        <v>5624</v>
      </c>
    </row>
    <row r="183" spans="1:7" ht="42.75">
      <c r="A183" s="248">
        <v>181</v>
      </c>
      <c r="B183" s="432" t="s">
        <v>5626</v>
      </c>
      <c r="C183" s="243"/>
      <c r="D183" s="429"/>
      <c r="E183" s="428">
        <v>187500</v>
      </c>
      <c r="F183" s="365" t="s">
        <v>5399</v>
      </c>
      <c r="G183" s="248" t="s">
        <v>5627</v>
      </c>
    </row>
    <row r="184" spans="1:7" ht="42.75">
      <c r="A184" s="248">
        <v>182</v>
      </c>
      <c r="B184" s="432" t="s">
        <v>5628</v>
      </c>
      <c r="C184" s="243"/>
      <c r="D184" s="429"/>
      <c r="E184" s="428">
        <v>18000</v>
      </c>
      <c r="F184" s="365" t="s">
        <v>5399</v>
      </c>
      <c r="G184" s="248" t="s">
        <v>5629</v>
      </c>
    </row>
    <row r="185" spans="1:7" ht="42.75">
      <c r="A185" s="248">
        <v>183</v>
      </c>
      <c r="B185" s="432" t="s">
        <v>5630</v>
      </c>
      <c r="C185" s="243"/>
      <c r="D185" s="429"/>
      <c r="E185" s="428">
        <v>11000</v>
      </c>
      <c r="F185" s="365" t="s">
        <v>5399</v>
      </c>
      <c r="G185" s="248" t="s">
        <v>5629</v>
      </c>
    </row>
    <row r="186" spans="1:7" ht="42.75">
      <c r="A186" s="248">
        <v>184</v>
      </c>
      <c r="B186" s="432" t="s">
        <v>5630</v>
      </c>
      <c r="C186" s="243"/>
      <c r="D186" s="429"/>
      <c r="E186" s="428">
        <v>2000</v>
      </c>
      <c r="F186" s="365" t="s">
        <v>5399</v>
      </c>
      <c r="G186" s="248" t="s">
        <v>5629</v>
      </c>
    </row>
    <row r="187" spans="1:7" ht="42.75">
      <c r="A187" s="248">
        <v>185</v>
      </c>
      <c r="B187" s="432" t="s">
        <v>5631</v>
      </c>
      <c r="C187" s="243"/>
      <c r="D187" s="429"/>
      <c r="E187" s="428">
        <v>117000</v>
      </c>
      <c r="F187" s="365" t="s">
        <v>5399</v>
      </c>
      <c r="G187" s="248" t="s">
        <v>5629</v>
      </c>
    </row>
    <row r="188" spans="1:7" ht="42.75">
      <c r="A188" s="248">
        <v>186</v>
      </c>
      <c r="B188" s="432" t="s">
        <v>5632</v>
      </c>
      <c r="C188" s="243"/>
      <c r="D188" s="429"/>
      <c r="E188" s="428">
        <v>6000</v>
      </c>
      <c r="F188" s="365" t="s">
        <v>5399</v>
      </c>
      <c r="G188" s="248" t="s">
        <v>5629</v>
      </c>
    </row>
    <row r="189" spans="1:7" ht="42.75">
      <c r="A189" s="248">
        <v>187</v>
      </c>
      <c r="B189" s="432" t="s">
        <v>5633</v>
      </c>
      <c r="C189" s="243"/>
      <c r="D189" s="429"/>
      <c r="E189" s="428">
        <v>100000</v>
      </c>
      <c r="F189" s="365" t="s">
        <v>5399</v>
      </c>
      <c r="G189" s="248" t="s">
        <v>5634</v>
      </c>
    </row>
    <row r="190" spans="1:7" ht="42.75">
      <c r="A190" s="248">
        <v>188</v>
      </c>
      <c r="B190" s="432" t="s">
        <v>5635</v>
      </c>
      <c r="C190" s="243"/>
      <c r="D190" s="433"/>
      <c r="E190" s="428">
        <v>100000</v>
      </c>
      <c r="F190" s="365" t="s">
        <v>5399</v>
      </c>
      <c r="G190" s="248" t="s">
        <v>5636</v>
      </c>
    </row>
    <row r="191" spans="1:7" ht="42.75">
      <c r="A191" s="248">
        <v>189</v>
      </c>
      <c r="B191" s="432" t="s">
        <v>5637</v>
      </c>
      <c r="C191" s="243"/>
      <c r="D191" s="325"/>
      <c r="E191" s="428">
        <v>100000</v>
      </c>
      <c r="F191" s="365" t="s">
        <v>5399</v>
      </c>
      <c r="G191" s="248" t="s">
        <v>5636</v>
      </c>
    </row>
    <row r="192" spans="1:7" ht="42.75">
      <c r="A192" s="248">
        <v>190</v>
      </c>
      <c r="B192" s="432" t="s">
        <v>5638</v>
      </c>
      <c r="C192" s="243"/>
      <c r="D192" s="429"/>
      <c r="E192" s="428">
        <v>6000</v>
      </c>
      <c r="F192" s="365" t="s">
        <v>5399</v>
      </c>
      <c r="G192" s="248" t="s">
        <v>5636</v>
      </c>
    </row>
    <row r="193" spans="1:7" ht="42.75">
      <c r="A193" s="248">
        <v>191</v>
      </c>
      <c r="B193" s="432" t="s">
        <v>5639</v>
      </c>
      <c r="C193" s="243"/>
      <c r="D193" s="429"/>
      <c r="E193" s="428">
        <v>25000</v>
      </c>
      <c r="F193" s="365" t="s">
        <v>5399</v>
      </c>
      <c r="G193" s="248" t="s">
        <v>5636</v>
      </c>
    </row>
    <row r="194" spans="1:7" ht="42.75">
      <c r="A194" s="248">
        <v>192</v>
      </c>
      <c r="B194" s="432" t="s">
        <v>5640</v>
      </c>
      <c r="C194" s="243"/>
      <c r="D194" s="429"/>
      <c r="E194" s="428">
        <v>100000</v>
      </c>
      <c r="F194" s="365" t="s">
        <v>5399</v>
      </c>
      <c r="G194" s="248" t="s">
        <v>5636</v>
      </c>
    </row>
    <row r="195" spans="1:7" ht="42.75">
      <c r="A195" s="248">
        <v>193</v>
      </c>
      <c r="B195" s="432" t="s">
        <v>5641</v>
      </c>
      <c r="C195" s="243"/>
      <c r="D195" s="429"/>
      <c r="E195" s="428">
        <v>25000</v>
      </c>
      <c r="F195" s="365" t="s">
        <v>5399</v>
      </c>
      <c r="G195" s="248" t="s">
        <v>5636</v>
      </c>
    </row>
    <row r="196" spans="1:7" ht="42.75">
      <c r="A196" s="248">
        <v>194</v>
      </c>
      <c r="B196" s="432" t="s">
        <v>5641</v>
      </c>
      <c r="C196" s="243"/>
      <c r="D196" s="429"/>
      <c r="E196" s="428">
        <v>25000</v>
      </c>
      <c r="F196" s="365" t="s">
        <v>5399</v>
      </c>
      <c r="G196" s="248" t="s">
        <v>5636</v>
      </c>
    </row>
    <row r="197" spans="1:7" ht="42.75">
      <c r="A197" s="248">
        <v>195</v>
      </c>
      <c r="B197" s="432" t="s">
        <v>5642</v>
      </c>
      <c r="C197" s="243"/>
      <c r="D197" s="429"/>
      <c r="E197" s="428">
        <v>80000</v>
      </c>
      <c r="F197" s="365" t="s">
        <v>5399</v>
      </c>
      <c r="G197" s="248" t="s">
        <v>5636</v>
      </c>
    </row>
    <row r="198" spans="1:7" ht="42.75">
      <c r="A198" s="248">
        <v>196</v>
      </c>
      <c r="B198" s="432" t="s">
        <v>5643</v>
      </c>
      <c r="C198" s="243"/>
      <c r="D198" s="429"/>
      <c r="E198" s="428">
        <v>50000</v>
      </c>
      <c r="F198" s="365" t="s">
        <v>5399</v>
      </c>
      <c r="G198" s="248" t="s">
        <v>5644</v>
      </c>
    </row>
    <row r="199" spans="1:7" ht="42.75">
      <c r="A199" s="248">
        <v>197</v>
      </c>
      <c r="B199" s="432" t="s">
        <v>5645</v>
      </c>
      <c r="C199" s="243"/>
      <c r="D199" s="429"/>
      <c r="E199" s="428">
        <v>12000</v>
      </c>
      <c r="F199" s="365" t="s">
        <v>5399</v>
      </c>
      <c r="G199" s="248" t="s">
        <v>5646</v>
      </c>
    </row>
    <row r="200" spans="1:7" ht="42.75">
      <c r="A200" s="248">
        <v>198</v>
      </c>
      <c r="B200" s="432" t="s">
        <v>5647</v>
      </c>
      <c r="C200" s="243"/>
      <c r="D200" s="429"/>
      <c r="E200" s="428">
        <v>100000</v>
      </c>
      <c r="F200" s="365" t="s">
        <v>5399</v>
      </c>
      <c r="G200" s="248" t="s">
        <v>5646</v>
      </c>
    </row>
    <row r="201" spans="1:7" ht="42.75">
      <c r="A201" s="248">
        <v>199</v>
      </c>
      <c r="B201" s="432" t="s">
        <v>5648</v>
      </c>
      <c r="C201" s="243"/>
      <c r="D201" s="325"/>
      <c r="E201" s="428">
        <v>14000</v>
      </c>
      <c r="F201" s="365" t="s">
        <v>5399</v>
      </c>
      <c r="G201" s="248" t="s">
        <v>5646</v>
      </c>
    </row>
    <row r="202" spans="1:7" ht="42.75">
      <c r="A202" s="248">
        <v>200</v>
      </c>
      <c r="B202" s="432" t="s">
        <v>5649</v>
      </c>
      <c r="C202" s="243"/>
      <c r="D202" s="429"/>
      <c r="E202" s="428">
        <v>24000</v>
      </c>
      <c r="F202" s="365" t="s">
        <v>5399</v>
      </c>
      <c r="G202" s="248" t="s">
        <v>5646</v>
      </c>
    </row>
    <row r="203" spans="1:7" ht="42.75">
      <c r="A203" s="248">
        <v>201</v>
      </c>
      <c r="B203" s="432" t="s">
        <v>5650</v>
      </c>
      <c r="C203" s="243"/>
      <c r="D203" s="429"/>
      <c r="E203" s="428">
        <v>30000</v>
      </c>
      <c r="F203" s="365" t="s">
        <v>5399</v>
      </c>
      <c r="G203" s="248" t="s">
        <v>5646</v>
      </c>
    </row>
    <row r="204" spans="1:7" ht="42.75">
      <c r="A204" s="248">
        <v>202</v>
      </c>
      <c r="B204" s="432" t="s">
        <v>5651</v>
      </c>
      <c r="C204" s="243"/>
      <c r="D204" s="429"/>
      <c r="E204" s="428">
        <v>24000</v>
      </c>
      <c r="F204" s="365" t="s">
        <v>5399</v>
      </c>
      <c r="G204" s="248" t="s">
        <v>5646</v>
      </c>
    </row>
    <row r="205" spans="1:7" ht="42.75">
      <c r="A205" s="248">
        <v>203</v>
      </c>
      <c r="B205" s="432" t="s">
        <v>5652</v>
      </c>
      <c r="C205" s="243"/>
      <c r="D205" s="429"/>
      <c r="E205" s="428">
        <v>60000</v>
      </c>
      <c r="F205" s="365" t="s">
        <v>5399</v>
      </c>
      <c r="G205" s="248" t="s">
        <v>5646</v>
      </c>
    </row>
    <row r="206" spans="1:7" ht="42.75">
      <c r="A206" s="248">
        <v>204</v>
      </c>
      <c r="B206" s="432" t="s">
        <v>5653</v>
      </c>
      <c r="C206" s="243"/>
      <c r="D206" s="429"/>
      <c r="E206" s="428">
        <v>4000</v>
      </c>
      <c r="F206" s="365" t="s">
        <v>5399</v>
      </c>
      <c r="G206" s="248" t="s">
        <v>5646</v>
      </c>
    </row>
    <row r="207" spans="1:7" ht="42.75">
      <c r="A207" s="248">
        <v>205</v>
      </c>
      <c r="B207" s="432" t="s">
        <v>5654</v>
      </c>
      <c r="C207" s="243"/>
      <c r="D207" s="429"/>
      <c r="E207" s="428">
        <v>70000</v>
      </c>
      <c r="F207" s="365" t="s">
        <v>5399</v>
      </c>
      <c r="G207" s="248" t="s">
        <v>5646</v>
      </c>
    </row>
    <row r="208" spans="1:7" ht="42.75">
      <c r="A208" s="248">
        <v>206</v>
      </c>
      <c r="B208" s="432" t="s">
        <v>5655</v>
      </c>
      <c r="C208" s="243"/>
      <c r="D208" s="429"/>
      <c r="E208" s="428">
        <v>130000</v>
      </c>
      <c r="F208" s="365" t="s">
        <v>5399</v>
      </c>
      <c r="G208" s="248" t="s">
        <v>5646</v>
      </c>
    </row>
    <row r="209" spans="1:7" ht="42.75">
      <c r="A209" s="248">
        <v>207</v>
      </c>
      <c r="B209" s="432" t="s">
        <v>5656</v>
      </c>
      <c r="C209" s="243"/>
      <c r="D209" s="429"/>
      <c r="E209" s="428">
        <v>50000</v>
      </c>
      <c r="F209" s="365" t="s">
        <v>5399</v>
      </c>
      <c r="G209" s="248" t="s">
        <v>5657</v>
      </c>
    </row>
    <row r="210" spans="1:7" ht="42.75">
      <c r="A210" s="248">
        <v>208</v>
      </c>
      <c r="B210" s="432" t="s">
        <v>5658</v>
      </c>
      <c r="C210" s="243"/>
      <c r="D210" s="429"/>
      <c r="E210" s="428">
        <v>25000</v>
      </c>
      <c r="F210" s="365" t="s">
        <v>5399</v>
      </c>
      <c r="G210" s="248" t="s">
        <v>5659</v>
      </c>
    </row>
    <row r="211" spans="1:7" ht="42.75">
      <c r="A211" s="248">
        <v>209</v>
      </c>
      <c r="B211" s="432" t="s">
        <v>5660</v>
      </c>
      <c r="C211" s="243"/>
      <c r="D211" s="429"/>
      <c r="E211" s="428">
        <v>12000</v>
      </c>
      <c r="F211" s="365" t="s">
        <v>5399</v>
      </c>
      <c r="G211" s="248" t="s">
        <v>5659</v>
      </c>
    </row>
    <row r="212" spans="1:7" ht="42.75">
      <c r="A212" s="248">
        <v>210</v>
      </c>
      <c r="B212" s="432" t="s">
        <v>5661</v>
      </c>
      <c r="C212" s="243"/>
      <c r="D212" s="325"/>
      <c r="E212" s="428">
        <v>82000</v>
      </c>
      <c r="F212" s="365" t="s">
        <v>5399</v>
      </c>
      <c r="G212" s="248" t="s">
        <v>5659</v>
      </c>
    </row>
    <row r="213" spans="1:7" ht="42.75">
      <c r="A213" s="248">
        <v>211</v>
      </c>
      <c r="B213" s="432" t="s">
        <v>5662</v>
      </c>
      <c r="C213" s="243"/>
      <c r="D213" s="429"/>
      <c r="E213" s="428">
        <v>48000</v>
      </c>
      <c r="F213" s="365" t="s">
        <v>5399</v>
      </c>
      <c r="G213" s="248" t="s">
        <v>5659</v>
      </c>
    </row>
    <row r="214" spans="1:7" ht="42.75">
      <c r="A214" s="248">
        <v>212</v>
      </c>
      <c r="B214" s="432" t="s">
        <v>5663</v>
      </c>
      <c r="C214" s="243"/>
      <c r="D214" s="429"/>
      <c r="E214" s="428">
        <v>30000</v>
      </c>
      <c r="F214" s="365" t="s">
        <v>5399</v>
      </c>
      <c r="G214" s="248" t="s">
        <v>5659</v>
      </c>
    </row>
    <row r="215" spans="1:7" ht="42.75">
      <c r="A215" s="248">
        <v>213</v>
      </c>
      <c r="B215" s="432" t="s">
        <v>5664</v>
      </c>
      <c r="C215" s="243"/>
      <c r="D215" s="429"/>
      <c r="E215" s="428">
        <v>4000</v>
      </c>
      <c r="F215" s="365" t="s">
        <v>5399</v>
      </c>
      <c r="G215" s="248" t="s">
        <v>5659</v>
      </c>
    </row>
    <row r="216" spans="1:7" ht="42.75">
      <c r="A216" s="248">
        <v>214</v>
      </c>
      <c r="B216" s="432" t="s">
        <v>5665</v>
      </c>
      <c r="C216" s="243"/>
      <c r="D216" s="429"/>
      <c r="E216" s="428">
        <v>50000</v>
      </c>
      <c r="F216" s="365" t="s">
        <v>5399</v>
      </c>
      <c r="G216" s="248" t="s">
        <v>5666</v>
      </c>
    </row>
    <row r="217" spans="1:7" ht="42.75">
      <c r="A217" s="248">
        <v>215</v>
      </c>
      <c r="B217" s="432" t="s">
        <v>5667</v>
      </c>
      <c r="C217" s="243"/>
      <c r="D217" s="429"/>
      <c r="E217" s="428">
        <v>65000</v>
      </c>
      <c r="F217" s="365" t="s">
        <v>5399</v>
      </c>
      <c r="G217" s="248" t="s">
        <v>5668</v>
      </c>
    </row>
    <row r="218" spans="1:7" ht="42.75">
      <c r="A218" s="248">
        <v>216</v>
      </c>
      <c r="B218" s="432" t="s">
        <v>5669</v>
      </c>
      <c r="C218" s="243"/>
      <c r="D218" s="429"/>
      <c r="E218" s="428">
        <v>35000</v>
      </c>
      <c r="F218" s="365" t="s">
        <v>5399</v>
      </c>
      <c r="G218" s="248" t="s">
        <v>5668</v>
      </c>
    </row>
    <row r="219" spans="1:7" ht="42.75">
      <c r="A219" s="248">
        <v>217</v>
      </c>
      <c r="B219" s="432" t="s">
        <v>5670</v>
      </c>
      <c r="C219" s="243"/>
      <c r="D219" s="429"/>
      <c r="E219" s="428">
        <v>30000</v>
      </c>
      <c r="F219" s="365" t="s">
        <v>5399</v>
      </c>
      <c r="G219" s="248" t="s">
        <v>5668</v>
      </c>
    </row>
    <row r="220" spans="1:7" ht="42.75">
      <c r="A220" s="248">
        <v>218</v>
      </c>
      <c r="B220" s="432" t="s">
        <v>5671</v>
      </c>
      <c r="C220" s="243"/>
      <c r="D220" s="429"/>
      <c r="E220" s="428">
        <v>15000</v>
      </c>
      <c r="F220" s="365" t="s">
        <v>5399</v>
      </c>
      <c r="G220" s="248" t="s">
        <v>5668</v>
      </c>
    </row>
    <row r="221" spans="1:7" ht="42.75">
      <c r="A221" s="248">
        <v>219</v>
      </c>
      <c r="B221" s="432" t="s">
        <v>5671</v>
      </c>
      <c r="C221" s="243"/>
      <c r="D221" s="429"/>
      <c r="E221" s="428">
        <v>14000</v>
      </c>
      <c r="F221" s="365" t="s">
        <v>5399</v>
      </c>
      <c r="G221" s="248" t="s">
        <v>5668</v>
      </c>
    </row>
    <row r="222" spans="1:7" ht="42.75">
      <c r="A222" s="248">
        <v>220</v>
      </c>
      <c r="B222" s="432" t="s">
        <v>5672</v>
      </c>
      <c r="C222" s="243"/>
      <c r="D222" s="429"/>
      <c r="E222" s="428">
        <v>40000</v>
      </c>
      <c r="F222" s="365" t="s">
        <v>5399</v>
      </c>
      <c r="G222" s="248" t="s">
        <v>5668</v>
      </c>
    </row>
    <row r="223" spans="1:7" ht="42.75">
      <c r="A223" s="248">
        <v>221</v>
      </c>
      <c r="B223" s="432" t="s">
        <v>5673</v>
      </c>
      <c r="C223" s="243"/>
      <c r="D223" s="429"/>
      <c r="E223" s="428">
        <v>25000</v>
      </c>
      <c r="F223" s="365" t="s">
        <v>5399</v>
      </c>
      <c r="G223" s="248" t="s">
        <v>5668</v>
      </c>
    </row>
    <row r="224" spans="1:7" ht="42.75">
      <c r="A224" s="248">
        <v>222</v>
      </c>
      <c r="B224" s="432" t="s">
        <v>5673</v>
      </c>
      <c r="C224" s="243"/>
      <c r="D224" s="429"/>
      <c r="E224" s="428">
        <v>25000</v>
      </c>
      <c r="F224" s="365" t="s">
        <v>5399</v>
      </c>
      <c r="G224" s="248" t="s">
        <v>5668</v>
      </c>
    </row>
    <row r="225" spans="1:7" ht="42.75">
      <c r="A225" s="248">
        <v>223</v>
      </c>
      <c r="B225" s="432" t="s">
        <v>5674</v>
      </c>
      <c r="C225" s="243"/>
      <c r="D225" s="429"/>
      <c r="E225" s="428">
        <v>12000</v>
      </c>
      <c r="F225" s="365" t="s">
        <v>5399</v>
      </c>
      <c r="G225" s="248" t="s">
        <v>5668</v>
      </c>
    </row>
    <row r="226" spans="1:7" ht="42.75">
      <c r="A226" s="248">
        <v>224</v>
      </c>
      <c r="B226" s="432" t="s">
        <v>5675</v>
      </c>
      <c r="C226" s="243"/>
      <c r="D226" s="429"/>
      <c r="E226" s="428">
        <v>40000</v>
      </c>
      <c r="F226" s="365" t="s">
        <v>5399</v>
      </c>
      <c r="G226" s="248" t="s">
        <v>5668</v>
      </c>
    </row>
    <row r="227" spans="1:7" ht="42.75">
      <c r="A227" s="248">
        <v>225</v>
      </c>
      <c r="B227" s="432" t="s">
        <v>5676</v>
      </c>
      <c r="C227" s="243"/>
      <c r="D227" s="429"/>
      <c r="E227" s="428">
        <v>40000</v>
      </c>
      <c r="F227" s="365" t="s">
        <v>5399</v>
      </c>
      <c r="G227" s="248" t="s">
        <v>5668</v>
      </c>
    </row>
    <row r="228" spans="1:7" ht="42.75">
      <c r="A228" s="248">
        <v>226</v>
      </c>
      <c r="B228" s="432" t="s">
        <v>5677</v>
      </c>
      <c r="C228" s="243"/>
      <c r="D228" s="429"/>
      <c r="E228" s="428">
        <v>48000</v>
      </c>
      <c r="F228" s="365" t="s">
        <v>5399</v>
      </c>
      <c r="G228" s="248" t="s">
        <v>5668</v>
      </c>
    </row>
    <row r="229" spans="1:7" ht="42.75">
      <c r="A229" s="248">
        <v>227</v>
      </c>
      <c r="B229" s="432" t="s">
        <v>5678</v>
      </c>
      <c r="C229" s="243"/>
      <c r="D229" s="429"/>
      <c r="E229" s="428">
        <v>30000</v>
      </c>
      <c r="F229" s="365" t="s">
        <v>5399</v>
      </c>
      <c r="G229" s="248" t="s">
        <v>5668</v>
      </c>
    </row>
    <row r="230" spans="1:7" ht="42.75">
      <c r="A230" s="248">
        <v>228</v>
      </c>
      <c r="B230" s="432" t="s">
        <v>5679</v>
      </c>
      <c r="C230" s="243"/>
      <c r="D230" s="429"/>
      <c r="E230" s="428">
        <v>40000</v>
      </c>
      <c r="F230" s="365" t="s">
        <v>5399</v>
      </c>
      <c r="G230" s="248" t="s">
        <v>5668</v>
      </c>
    </row>
    <row r="231" spans="1:7" ht="42.75">
      <c r="A231" s="248">
        <v>229</v>
      </c>
      <c r="B231" s="432" t="s">
        <v>5679</v>
      </c>
      <c r="C231" s="243"/>
      <c r="D231" s="429"/>
      <c r="E231" s="428">
        <v>4000</v>
      </c>
      <c r="F231" s="365" t="s">
        <v>5399</v>
      </c>
      <c r="G231" s="248" t="s">
        <v>5668</v>
      </c>
    </row>
    <row r="232" spans="1:7" ht="42.75">
      <c r="A232" s="248">
        <v>230</v>
      </c>
      <c r="B232" s="432" t="s">
        <v>3833</v>
      </c>
      <c r="C232" s="243"/>
      <c r="D232" s="429"/>
      <c r="E232" s="428">
        <v>82000</v>
      </c>
      <c r="F232" s="365" t="s">
        <v>5399</v>
      </c>
      <c r="G232" s="248" t="s">
        <v>5668</v>
      </c>
    </row>
    <row r="233" spans="1:7" ht="42.75">
      <c r="A233" s="248">
        <v>231</v>
      </c>
      <c r="B233" s="432" t="s">
        <v>5680</v>
      </c>
      <c r="C233" s="243"/>
      <c r="D233" s="429"/>
      <c r="E233" s="428">
        <v>130000</v>
      </c>
      <c r="F233" s="365" t="s">
        <v>5399</v>
      </c>
      <c r="G233" s="248" t="s">
        <v>5681</v>
      </c>
    </row>
    <row r="234" spans="1:7" ht="42.75">
      <c r="A234" s="248">
        <v>232</v>
      </c>
      <c r="B234" s="432" t="s">
        <v>5682</v>
      </c>
      <c r="C234" s="243"/>
      <c r="D234" s="429"/>
      <c r="E234" s="428">
        <v>6000</v>
      </c>
      <c r="F234" s="365" t="s">
        <v>5399</v>
      </c>
      <c r="G234" s="248" t="s">
        <v>5683</v>
      </c>
    </row>
    <row r="235" spans="1:7" ht="42.75">
      <c r="A235" s="248">
        <v>233</v>
      </c>
      <c r="B235" s="432" t="s">
        <v>5684</v>
      </c>
      <c r="C235" s="243"/>
      <c r="D235" s="429"/>
      <c r="E235" s="428">
        <v>30000</v>
      </c>
      <c r="F235" s="365" t="s">
        <v>5399</v>
      </c>
      <c r="G235" s="248" t="s">
        <v>5683</v>
      </c>
    </row>
    <row r="236" spans="1:7" ht="42.75">
      <c r="A236" s="248">
        <v>234</v>
      </c>
      <c r="B236" s="432" t="s">
        <v>5685</v>
      </c>
      <c r="C236" s="243"/>
      <c r="D236" s="429"/>
      <c r="E236" s="428">
        <v>40000</v>
      </c>
      <c r="F236" s="365" t="s">
        <v>5399</v>
      </c>
      <c r="G236" s="248" t="s">
        <v>5683</v>
      </c>
    </row>
    <row r="237" spans="1:7" ht="42.75">
      <c r="A237" s="248">
        <v>235</v>
      </c>
      <c r="B237" s="432" t="s">
        <v>5686</v>
      </c>
      <c r="C237" s="243"/>
      <c r="D237" s="429"/>
      <c r="E237" s="428">
        <v>20000</v>
      </c>
      <c r="F237" s="365" t="s">
        <v>5399</v>
      </c>
      <c r="G237" s="248" t="s">
        <v>5683</v>
      </c>
    </row>
    <row r="238" spans="1:7" ht="42.75">
      <c r="A238" s="248">
        <v>236</v>
      </c>
      <c r="B238" s="432" t="s">
        <v>5687</v>
      </c>
      <c r="C238" s="243"/>
      <c r="D238" s="429"/>
      <c r="E238" s="428">
        <v>10000</v>
      </c>
      <c r="F238" s="365" t="s">
        <v>5399</v>
      </c>
      <c r="G238" s="248" t="s">
        <v>5683</v>
      </c>
    </row>
    <row r="239" spans="1:7" ht="42.75">
      <c r="A239" s="248">
        <v>237</v>
      </c>
      <c r="B239" s="432" t="s">
        <v>5688</v>
      </c>
      <c r="C239" s="243"/>
      <c r="D239" s="429"/>
      <c r="E239" s="428">
        <v>20000</v>
      </c>
      <c r="F239" s="365" t="s">
        <v>5399</v>
      </c>
      <c r="G239" s="248" t="s">
        <v>5683</v>
      </c>
    </row>
    <row r="240" spans="1:7" ht="42.75">
      <c r="A240" s="248">
        <v>238</v>
      </c>
      <c r="B240" s="432" t="s">
        <v>5689</v>
      </c>
      <c r="C240" s="243"/>
      <c r="D240" s="429"/>
      <c r="E240" s="428">
        <v>20000</v>
      </c>
      <c r="F240" s="365" t="s">
        <v>5399</v>
      </c>
      <c r="G240" s="248" t="s">
        <v>5683</v>
      </c>
    </row>
    <row r="241" spans="1:7" ht="42.75">
      <c r="A241" s="248">
        <v>239</v>
      </c>
      <c r="B241" s="432" t="s">
        <v>5690</v>
      </c>
      <c r="C241" s="243"/>
      <c r="D241" s="429"/>
      <c r="E241" s="428">
        <v>8000</v>
      </c>
      <c r="F241" s="365" t="s">
        <v>5399</v>
      </c>
      <c r="G241" s="248" t="s">
        <v>5691</v>
      </c>
    </row>
    <row r="242" spans="1:7" ht="42.75">
      <c r="A242" s="248">
        <v>240</v>
      </c>
      <c r="B242" s="432" t="s">
        <v>5692</v>
      </c>
      <c r="C242" s="243"/>
      <c r="D242" s="429"/>
      <c r="E242" s="428">
        <v>130000</v>
      </c>
      <c r="F242" s="365" t="s">
        <v>5399</v>
      </c>
      <c r="G242" s="248" t="s">
        <v>5693</v>
      </c>
    </row>
    <row r="243" spans="1:7" ht="42.75">
      <c r="A243" s="248">
        <v>241</v>
      </c>
      <c r="B243" s="432" t="s">
        <v>5694</v>
      </c>
      <c r="C243" s="243"/>
      <c r="D243" s="429"/>
      <c r="E243" s="428">
        <v>40000</v>
      </c>
      <c r="F243" s="365" t="s">
        <v>5399</v>
      </c>
      <c r="G243" s="248" t="s">
        <v>5693</v>
      </c>
    </row>
    <row r="244" spans="1:7" ht="42.75">
      <c r="A244" s="248">
        <v>242</v>
      </c>
      <c r="B244" s="432" t="s">
        <v>5695</v>
      </c>
      <c r="C244" s="243"/>
      <c r="D244" s="325"/>
      <c r="E244" s="428">
        <v>40000</v>
      </c>
      <c r="F244" s="365" t="s">
        <v>5399</v>
      </c>
      <c r="G244" s="248" t="s">
        <v>5693</v>
      </c>
    </row>
    <row r="245" spans="1:7" ht="42.75">
      <c r="A245" s="248">
        <v>243</v>
      </c>
      <c r="B245" s="432" t="s">
        <v>5696</v>
      </c>
      <c r="C245" s="243"/>
      <c r="D245" s="429"/>
      <c r="E245" s="428">
        <v>40000</v>
      </c>
      <c r="F245" s="365" t="s">
        <v>5399</v>
      </c>
      <c r="G245" s="248" t="s">
        <v>5693</v>
      </c>
    </row>
    <row r="246" spans="1:7" ht="42.75">
      <c r="A246" s="248">
        <v>244</v>
      </c>
      <c r="B246" s="432" t="s">
        <v>5697</v>
      </c>
      <c r="C246" s="243"/>
      <c r="D246" s="429"/>
      <c r="E246" s="428">
        <v>40000</v>
      </c>
      <c r="F246" s="365" t="s">
        <v>5399</v>
      </c>
      <c r="G246" s="248" t="s">
        <v>5693</v>
      </c>
    </row>
    <row r="247" spans="1:7" ht="42.75">
      <c r="A247" s="248">
        <v>245</v>
      </c>
      <c r="B247" s="432" t="s">
        <v>5698</v>
      </c>
      <c r="C247" s="243"/>
      <c r="D247" s="429"/>
      <c r="E247" s="428">
        <v>8000</v>
      </c>
      <c r="F247" s="365" t="s">
        <v>5399</v>
      </c>
      <c r="G247" s="248" t="s">
        <v>5693</v>
      </c>
    </row>
    <row r="248" spans="1:7" ht="42.75">
      <c r="A248" s="248">
        <v>246</v>
      </c>
      <c r="B248" s="432" t="s">
        <v>5699</v>
      </c>
      <c r="C248" s="243"/>
      <c r="D248" s="429"/>
      <c r="E248" s="428">
        <v>50000</v>
      </c>
      <c r="F248" s="365" t="s">
        <v>5399</v>
      </c>
      <c r="G248" s="248" t="s">
        <v>5693</v>
      </c>
    </row>
    <row r="249" spans="1:7" ht="42.75">
      <c r="A249" s="248">
        <v>247</v>
      </c>
      <c r="B249" s="432" t="s">
        <v>5700</v>
      </c>
      <c r="C249" s="243"/>
      <c r="D249" s="429"/>
      <c r="E249" s="428">
        <v>20000</v>
      </c>
      <c r="F249" s="365" t="s">
        <v>5399</v>
      </c>
      <c r="G249" s="248" t="s">
        <v>5693</v>
      </c>
    </row>
    <row r="250" spans="1:7" ht="42.75">
      <c r="A250" s="248">
        <v>248</v>
      </c>
      <c r="B250" s="432" t="s">
        <v>5701</v>
      </c>
      <c r="C250" s="243"/>
      <c r="D250" s="429"/>
      <c r="E250" s="428">
        <v>5000</v>
      </c>
      <c r="F250" s="365" t="s">
        <v>5399</v>
      </c>
      <c r="G250" s="248" t="s">
        <v>5702</v>
      </c>
    </row>
    <row r="251" spans="1:7" ht="42.75">
      <c r="A251" s="248">
        <v>249</v>
      </c>
      <c r="B251" s="432" t="s">
        <v>5703</v>
      </c>
      <c r="C251" s="243"/>
      <c r="D251" s="429"/>
      <c r="E251" s="428">
        <v>5000</v>
      </c>
      <c r="F251" s="365" t="s">
        <v>5399</v>
      </c>
      <c r="G251" s="248" t="s">
        <v>5702</v>
      </c>
    </row>
    <row r="252" spans="1:7" ht="42.75">
      <c r="A252" s="248">
        <v>250</v>
      </c>
      <c r="B252" s="432" t="s">
        <v>5704</v>
      </c>
      <c r="C252" s="243"/>
      <c r="D252" s="429"/>
      <c r="E252" s="428">
        <v>20000</v>
      </c>
      <c r="F252" s="365" t="s">
        <v>5399</v>
      </c>
      <c r="G252" s="248" t="s">
        <v>5705</v>
      </c>
    </row>
    <row r="253" spans="1:7" ht="42.75">
      <c r="A253" s="248">
        <v>251</v>
      </c>
      <c r="B253" s="432" t="s">
        <v>5706</v>
      </c>
      <c r="C253" s="243"/>
      <c r="D253" s="429"/>
      <c r="E253" s="428">
        <v>10000</v>
      </c>
      <c r="F253" s="365" t="s">
        <v>5399</v>
      </c>
      <c r="G253" s="248" t="s">
        <v>5708</v>
      </c>
    </row>
    <row r="254" spans="1:7" ht="42.75">
      <c r="A254" s="248">
        <v>252</v>
      </c>
      <c r="B254" s="432" t="s">
        <v>5709</v>
      </c>
      <c r="C254" s="243"/>
      <c r="D254" s="429"/>
      <c r="E254" s="428">
        <v>10000</v>
      </c>
      <c r="F254" s="365" t="s">
        <v>5399</v>
      </c>
      <c r="G254" s="248" t="s">
        <v>5710</v>
      </c>
    </row>
    <row r="255" spans="1:7" ht="42.75">
      <c r="A255" s="248">
        <v>253</v>
      </c>
      <c r="B255" s="432" t="s">
        <v>5711</v>
      </c>
      <c r="C255" s="243"/>
      <c r="D255" s="429"/>
      <c r="E255" s="428">
        <v>5000</v>
      </c>
      <c r="F255" s="365" t="s">
        <v>5399</v>
      </c>
      <c r="G255" s="248" t="s">
        <v>5707</v>
      </c>
    </row>
    <row r="256" spans="1:7" ht="42.75">
      <c r="A256" s="248">
        <v>254</v>
      </c>
      <c r="B256" s="432" t="s">
        <v>5712</v>
      </c>
      <c r="C256" s="243"/>
      <c r="D256" s="429"/>
      <c r="E256" s="428">
        <v>5000</v>
      </c>
      <c r="F256" s="365" t="s">
        <v>5399</v>
      </c>
      <c r="G256" s="248" t="s">
        <v>5710</v>
      </c>
    </row>
    <row r="257" spans="1:7" ht="42.75">
      <c r="A257" s="248">
        <v>255</v>
      </c>
      <c r="B257" s="432" t="s">
        <v>5713</v>
      </c>
      <c r="C257" s="243"/>
      <c r="D257" s="429"/>
      <c r="E257" s="428">
        <v>5000</v>
      </c>
      <c r="F257" s="365" t="s">
        <v>5399</v>
      </c>
      <c r="G257" s="248" t="s">
        <v>5707</v>
      </c>
    </row>
    <row r="258" spans="1:7" ht="42.75">
      <c r="A258" s="248">
        <v>256</v>
      </c>
      <c r="B258" s="432" t="s">
        <v>5714</v>
      </c>
      <c r="C258" s="243"/>
      <c r="D258" s="429"/>
      <c r="E258" s="428">
        <v>5000</v>
      </c>
      <c r="F258" s="365" t="s">
        <v>5399</v>
      </c>
      <c r="G258" s="248" t="s">
        <v>5707</v>
      </c>
    </row>
    <row r="259" spans="1:7" ht="42.75">
      <c r="A259" s="248">
        <v>257</v>
      </c>
      <c r="B259" s="432" t="s">
        <v>5715</v>
      </c>
      <c r="C259" s="243"/>
      <c r="D259" s="429"/>
      <c r="E259" s="428">
        <v>5000</v>
      </c>
      <c r="F259" s="365" t="s">
        <v>5399</v>
      </c>
      <c r="G259" s="248" t="s">
        <v>5707</v>
      </c>
    </row>
    <row r="260" spans="1:7" ht="42.75">
      <c r="A260" s="248">
        <v>258</v>
      </c>
      <c r="B260" s="432" t="s">
        <v>5716</v>
      </c>
      <c r="C260" s="243"/>
      <c r="D260" s="429"/>
      <c r="E260" s="428">
        <v>5000</v>
      </c>
      <c r="F260" s="365" t="s">
        <v>5399</v>
      </c>
      <c r="G260" s="248" t="s">
        <v>5718</v>
      </c>
    </row>
    <row r="261" spans="1:7" ht="42.75">
      <c r="A261" s="248">
        <v>259</v>
      </c>
      <c r="B261" s="432" t="s">
        <v>5719</v>
      </c>
      <c r="C261" s="243"/>
      <c r="D261" s="429"/>
      <c r="E261" s="428">
        <v>5000</v>
      </c>
      <c r="F261" s="365" t="s">
        <v>5399</v>
      </c>
      <c r="G261" s="248" t="s">
        <v>5718</v>
      </c>
    </row>
    <row r="262" spans="1:7" ht="42.75">
      <c r="A262" s="248">
        <v>260</v>
      </c>
      <c r="B262" s="432" t="s">
        <v>5720</v>
      </c>
      <c r="C262" s="365"/>
      <c r="D262" s="429"/>
      <c r="E262" s="428">
        <v>5000</v>
      </c>
      <c r="F262" s="365" t="s">
        <v>5399</v>
      </c>
      <c r="G262" s="248" t="s">
        <v>5718</v>
      </c>
    </row>
    <row r="263" spans="1:7" ht="42.75">
      <c r="A263" s="248">
        <v>261</v>
      </c>
      <c r="B263" s="432" t="s">
        <v>5721</v>
      </c>
      <c r="C263" s="365"/>
      <c r="D263" s="429"/>
      <c r="E263" s="428">
        <v>5000</v>
      </c>
      <c r="F263" s="365" t="s">
        <v>5399</v>
      </c>
      <c r="G263" s="248" t="s">
        <v>5717</v>
      </c>
    </row>
    <row r="264" spans="1:7" ht="42.75">
      <c r="A264" s="248">
        <v>262</v>
      </c>
      <c r="B264" s="432" t="s">
        <v>5722</v>
      </c>
      <c r="C264" s="365"/>
      <c r="D264" s="429"/>
      <c r="E264" s="428">
        <v>5000</v>
      </c>
      <c r="F264" s="365" t="s">
        <v>5399</v>
      </c>
      <c r="G264" s="248" t="s">
        <v>5718</v>
      </c>
    </row>
    <row r="265" spans="1:7" ht="42.75">
      <c r="A265" s="248">
        <v>263</v>
      </c>
      <c r="B265" s="432" t="s">
        <v>5723</v>
      </c>
      <c r="C265" s="365"/>
      <c r="D265" s="429"/>
      <c r="E265" s="428">
        <v>5000</v>
      </c>
      <c r="F265" s="365" t="s">
        <v>5399</v>
      </c>
      <c r="G265" s="248" t="s">
        <v>5718</v>
      </c>
    </row>
    <row r="266" spans="1:7" ht="27" customHeight="1">
      <c r="A266" s="554" t="s">
        <v>1938</v>
      </c>
      <c r="B266" s="554"/>
      <c r="C266" s="554"/>
      <c r="D266" s="554"/>
      <c r="E266" s="475">
        <f>SUM(E3:E265)</f>
        <v>21725500</v>
      </c>
      <c r="F266" s="34"/>
      <c r="G266" s="310"/>
    </row>
    <row r="267" spans="1:7">
      <c r="E267" s="162"/>
    </row>
    <row r="331" spans="1:7" s="19" customFormat="1">
      <c r="A331" s="3"/>
      <c r="B331" s="181"/>
      <c r="C331" s="50"/>
      <c r="D331" s="11"/>
      <c r="E331" s="154"/>
      <c r="F331" s="3"/>
      <c r="G331" s="11"/>
    </row>
    <row r="332" spans="1:7" s="19" customFormat="1">
      <c r="A332" s="3"/>
      <c r="B332" s="181"/>
      <c r="C332" s="50"/>
      <c r="D332" s="11"/>
      <c r="E332" s="154"/>
      <c r="F332" s="3"/>
      <c r="G332" s="11"/>
    </row>
    <row r="333" spans="1:7" s="19" customFormat="1">
      <c r="A333" s="3"/>
      <c r="B333" s="181"/>
      <c r="C333" s="50"/>
      <c r="D333" s="11"/>
      <c r="E333" s="154"/>
      <c r="F333" s="3"/>
      <c r="G333" s="11"/>
    </row>
    <row r="334" spans="1:7" s="19" customFormat="1">
      <c r="A334" s="3"/>
      <c r="B334" s="181"/>
      <c r="C334" s="50"/>
      <c r="D334" s="11"/>
      <c r="E334" s="154"/>
      <c r="F334" s="3"/>
      <c r="G334" s="11"/>
    </row>
    <row r="335" spans="1:7" s="19" customFormat="1">
      <c r="A335" s="3"/>
      <c r="B335" s="181"/>
      <c r="C335" s="50"/>
      <c r="D335" s="11"/>
      <c r="E335" s="154"/>
      <c r="F335" s="3"/>
      <c r="G335" s="11"/>
    </row>
    <row r="336" spans="1:7" s="19" customFormat="1">
      <c r="A336" s="3"/>
      <c r="B336" s="181"/>
      <c r="C336" s="50"/>
      <c r="D336" s="11"/>
      <c r="E336" s="154"/>
      <c r="F336" s="3"/>
      <c r="G336" s="11"/>
    </row>
    <row r="337" spans="1:7" s="19" customFormat="1">
      <c r="A337" s="3"/>
      <c r="B337" s="181"/>
      <c r="C337" s="50"/>
      <c r="D337" s="11"/>
      <c r="E337" s="154"/>
      <c r="F337" s="3"/>
      <c r="G337" s="11"/>
    </row>
    <row r="338" spans="1:7" s="19" customFormat="1">
      <c r="A338" s="3"/>
      <c r="B338" s="181"/>
      <c r="C338" s="50"/>
      <c r="D338" s="11"/>
      <c r="E338" s="154"/>
      <c r="F338" s="3"/>
      <c r="G338" s="11"/>
    </row>
    <row r="339" spans="1:7" s="19" customFormat="1">
      <c r="A339" s="3"/>
      <c r="B339" s="181"/>
      <c r="C339" s="50"/>
      <c r="D339" s="11"/>
      <c r="E339" s="154"/>
      <c r="F339" s="3"/>
      <c r="G339" s="11"/>
    </row>
    <row r="340" spans="1:7" s="19" customFormat="1">
      <c r="A340" s="3"/>
      <c r="B340" s="181"/>
      <c r="C340" s="50"/>
      <c r="D340" s="11"/>
      <c r="E340" s="154"/>
      <c r="F340" s="3"/>
      <c r="G340" s="11"/>
    </row>
    <row r="341" spans="1:7" s="19" customFormat="1">
      <c r="A341" s="3"/>
      <c r="B341" s="181"/>
      <c r="C341" s="50"/>
      <c r="D341" s="11"/>
      <c r="E341" s="154"/>
      <c r="F341" s="3"/>
      <c r="G341" s="11"/>
    </row>
    <row r="342" spans="1:7" s="19" customFormat="1">
      <c r="A342" s="3"/>
      <c r="B342" s="181"/>
      <c r="C342" s="50"/>
      <c r="D342" s="11"/>
      <c r="E342" s="154"/>
      <c r="F342" s="3"/>
      <c r="G342" s="11"/>
    </row>
    <row r="343" spans="1:7" s="19" customFormat="1">
      <c r="A343" s="3"/>
      <c r="B343" s="181"/>
      <c r="C343" s="50"/>
      <c r="D343" s="11"/>
      <c r="E343" s="154"/>
      <c r="F343" s="3"/>
      <c r="G343" s="11"/>
    </row>
    <row r="344" spans="1:7" s="19" customFormat="1">
      <c r="A344" s="3"/>
      <c r="B344" s="181"/>
      <c r="C344" s="50"/>
      <c r="D344" s="11"/>
      <c r="E344" s="154"/>
      <c r="F344" s="3"/>
      <c r="G344" s="11"/>
    </row>
  </sheetData>
  <mergeCells count="1">
    <mergeCell ref="A266:D266"/>
  </mergeCells>
  <phoneticPr fontId="2" type="noConversion"/>
  <printOptions horizontalCentered="1"/>
  <pageMargins left="0.70866141732283472" right="0.51181102362204722" top="0.55118110236220474" bottom="0.55118110236220474" header="0.31496062992125984" footer="0.31496062992125984"/>
  <pageSetup paperSize="9" scale="94" fitToHeight="0" orientation="portrait" horizontalDpi="4294967295" verticalDpi="4294967295" r:id="rId1"/>
  <headerFooter>
    <oddFooter>&amp;C&amp;P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7"/>
  <sheetViews>
    <sheetView zoomScale="90" zoomScaleNormal="90" workbookViewId="0">
      <selection activeCell="D4" sqref="D4:E12"/>
    </sheetView>
  </sheetViews>
  <sheetFormatPr defaultColWidth="8.875" defaultRowHeight="14.25"/>
  <cols>
    <col min="1" max="1" width="5" style="19" customWidth="1"/>
    <col min="2" max="2" width="10.625" style="19" bestFit="1" customWidth="1"/>
    <col min="3" max="3" width="12.125" style="19" customWidth="1"/>
    <col min="4" max="4" width="16.75" style="19" customWidth="1"/>
    <col min="5" max="5" width="16.625" style="19" customWidth="1"/>
    <col min="6" max="6" width="11.375" style="19" customWidth="1"/>
    <col min="7" max="7" width="12.5" style="150" customWidth="1"/>
    <col min="8" max="8" width="10" style="19" customWidth="1"/>
    <col min="9" max="9" width="12" style="178" customWidth="1"/>
    <col min="10" max="10" width="14.75" style="19" customWidth="1"/>
    <col min="11" max="12" width="9.625" style="19" customWidth="1"/>
    <col min="13" max="13" width="16.375" style="16" customWidth="1"/>
    <col min="14" max="14" width="17.375" style="106" customWidth="1"/>
    <col min="15" max="16384" width="8.875" style="19"/>
  </cols>
  <sheetData>
    <row r="1" spans="1:16" s="22" customFormat="1" ht="19.5">
      <c r="A1" s="268" t="s">
        <v>8757</v>
      </c>
      <c r="G1" s="340"/>
      <c r="I1" s="507"/>
      <c r="M1" s="270"/>
      <c r="N1" s="506"/>
    </row>
    <row r="2" spans="1:16" s="3" customFormat="1">
      <c r="A2" s="547" t="s">
        <v>0</v>
      </c>
      <c r="B2" s="547" t="s">
        <v>5724</v>
      </c>
      <c r="C2" s="547" t="s">
        <v>5725</v>
      </c>
      <c r="D2" s="547" t="s">
        <v>5726</v>
      </c>
      <c r="E2" s="547" t="s">
        <v>5727</v>
      </c>
      <c r="F2" s="547" t="s">
        <v>2019</v>
      </c>
      <c r="G2" s="586" t="s">
        <v>5728</v>
      </c>
      <c r="H2" s="547" t="s">
        <v>5729</v>
      </c>
      <c r="I2" s="625" t="s">
        <v>41</v>
      </c>
      <c r="J2" s="547" t="s">
        <v>5730</v>
      </c>
      <c r="K2" s="547"/>
      <c r="L2" s="547"/>
      <c r="M2" s="547" t="s">
        <v>8755</v>
      </c>
      <c r="N2" s="547"/>
    </row>
    <row r="3" spans="1:16" s="3" customFormat="1">
      <c r="A3" s="547"/>
      <c r="B3" s="547"/>
      <c r="C3" s="547"/>
      <c r="D3" s="547"/>
      <c r="E3" s="547"/>
      <c r="F3" s="547"/>
      <c r="G3" s="586"/>
      <c r="H3" s="547"/>
      <c r="I3" s="625"/>
      <c r="J3" s="244" t="s">
        <v>5731</v>
      </c>
      <c r="K3" s="547" t="s">
        <v>5732</v>
      </c>
      <c r="L3" s="547"/>
      <c r="M3" s="547"/>
      <c r="N3" s="547"/>
      <c r="P3" s="163"/>
    </row>
    <row r="4" spans="1:16" ht="61.5" customHeight="1">
      <c r="A4" s="248">
        <v>1</v>
      </c>
      <c r="B4" s="265" t="s">
        <v>5733</v>
      </c>
      <c r="C4" s="52">
        <v>1820030</v>
      </c>
      <c r="D4" s="51"/>
      <c r="E4" s="51"/>
      <c r="F4" s="243" t="s">
        <v>8893</v>
      </c>
      <c r="G4" s="302">
        <v>2200000</v>
      </c>
      <c r="H4" s="249">
        <v>5.7000000000000002E-2</v>
      </c>
      <c r="I4" s="179" t="s">
        <v>5734</v>
      </c>
      <c r="J4" s="243"/>
      <c r="K4" s="248"/>
      <c r="L4" s="248"/>
      <c r="M4" s="426" t="s">
        <v>8892</v>
      </c>
      <c r="N4" s="365" t="s">
        <v>8756</v>
      </c>
    </row>
    <row r="5" spans="1:16" ht="61.5" customHeight="1">
      <c r="A5" s="248">
        <v>2</v>
      </c>
      <c r="B5" s="265" t="s">
        <v>5735</v>
      </c>
      <c r="C5" s="52">
        <v>2450040</v>
      </c>
      <c r="D5" s="51"/>
      <c r="E5" s="51"/>
      <c r="F5" s="243" t="s">
        <v>8894</v>
      </c>
      <c r="G5" s="302">
        <v>3000000</v>
      </c>
      <c r="H5" s="249">
        <v>6.0999999999999999E-2</v>
      </c>
      <c r="I5" s="179" t="s">
        <v>5736</v>
      </c>
      <c r="J5" s="243"/>
      <c r="K5" s="248"/>
      <c r="L5" s="248"/>
      <c r="M5" s="111" t="s">
        <v>5737</v>
      </c>
      <c r="N5" s="365" t="s">
        <v>8756</v>
      </c>
    </row>
    <row r="6" spans="1:16" ht="28.5">
      <c r="A6" s="248">
        <v>3</v>
      </c>
      <c r="B6" s="265" t="s">
        <v>5738</v>
      </c>
      <c r="C6" s="52">
        <v>3000040</v>
      </c>
      <c r="D6" s="51"/>
      <c r="E6" s="51"/>
      <c r="F6" s="243" t="s">
        <v>5739</v>
      </c>
      <c r="G6" s="302">
        <v>3000000</v>
      </c>
      <c r="H6" s="249">
        <v>0.08</v>
      </c>
      <c r="I6" s="179" t="s">
        <v>5740</v>
      </c>
      <c r="J6" s="243" t="s">
        <v>8895</v>
      </c>
      <c r="K6" s="248"/>
      <c r="L6" s="248"/>
      <c r="M6" s="361"/>
      <c r="N6" s="243"/>
    </row>
    <row r="7" spans="1:16" ht="42.75">
      <c r="A7" s="248">
        <v>4</v>
      </c>
      <c r="B7" s="265" t="s">
        <v>5741</v>
      </c>
      <c r="C7" s="52">
        <v>1350030</v>
      </c>
      <c r="D7" s="51"/>
      <c r="E7" s="51"/>
      <c r="F7" s="243" t="s">
        <v>5742</v>
      </c>
      <c r="G7" s="302">
        <v>1500000</v>
      </c>
      <c r="H7" s="249">
        <v>0.1</v>
      </c>
      <c r="I7" s="179" t="s">
        <v>5743</v>
      </c>
      <c r="J7" s="243" t="s">
        <v>8895</v>
      </c>
      <c r="K7" s="248"/>
      <c r="L7" s="248"/>
      <c r="M7" s="111" t="s">
        <v>5744</v>
      </c>
      <c r="N7" s="243"/>
    </row>
    <row r="8" spans="1:16" ht="42.75">
      <c r="A8" s="248">
        <v>5</v>
      </c>
      <c r="B8" s="265" t="s">
        <v>5745</v>
      </c>
      <c r="C8" s="52">
        <v>990000</v>
      </c>
      <c r="D8" s="51"/>
      <c r="E8" s="51"/>
      <c r="F8" s="243" t="s">
        <v>5746</v>
      </c>
      <c r="G8" s="302">
        <v>1100000</v>
      </c>
      <c r="H8" s="249">
        <v>0.1</v>
      </c>
      <c r="I8" s="179" t="s">
        <v>5747</v>
      </c>
      <c r="J8" s="243" t="s">
        <v>8895</v>
      </c>
      <c r="K8" s="248"/>
      <c r="L8" s="248"/>
      <c r="M8" s="111" t="s">
        <v>5748</v>
      </c>
      <c r="N8" s="243"/>
    </row>
    <row r="9" spans="1:16" ht="42.75">
      <c r="A9" s="248">
        <v>6</v>
      </c>
      <c r="B9" s="265" t="s">
        <v>5749</v>
      </c>
      <c r="C9" s="52">
        <v>230000</v>
      </c>
      <c r="D9" s="51"/>
      <c r="E9" s="51"/>
      <c r="F9" s="243" t="s">
        <v>5750</v>
      </c>
      <c r="G9" s="302">
        <v>250000</v>
      </c>
      <c r="H9" s="249">
        <v>0.1</v>
      </c>
      <c r="I9" s="179" t="s">
        <v>5751</v>
      </c>
      <c r="J9" s="243" t="s">
        <v>8895</v>
      </c>
      <c r="K9" s="248"/>
      <c r="L9" s="248"/>
      <c r="M9" s="111" t="s">
        <v>5752</v>
      </c>
      <c r="N9" s="243"/>
    </row>
    <row r="10" spans="1:16" ht="42.75">
      <c r="A10" s="248">
        <v>7</v>
      </c>
      <c r="B10" s="265" t="s">
        <v>5753</v>
      </c>
      <c r="C10" s="52">
        <v>276000</v>
      </c>
      <c r="D10" s="51"/>
      <c r="E10" s="51"/>
      <c r="F10" s="243" t="s">
        <v>5754</v>
      </c>
      <c r="G10" s="302">
        <v>300000</v>
      </c>
      <c r="H10" s="249">
        <v>0.1</v>
      </c>
      <c r="I10" s="179" t="s">
        <v>5755</v>
      </c>
      <c r="J10" s="243" t="s">
        <v>8895</v>
      </c>
      <c r="K10" s="248"/>
      <c r="L10" s="248"/>
      <c r="M10" s="111" t="s">
        <v>5756</v>
      </c>
      <c r="N10" s="243"/>
    </row>
    <row r="11" spans="1:16" ht="28.5">
      <c r="A11" s="248">
        <v>8</v>
      </c>
      <c r="B11" s="265" t="s">
        <v>5757</v>
      </c>
      <c r="C11" s="52">
        <v>200000</v>
      </c>
      <c r="D11" s="51"/>
      <c r="E11" s="51"/>
      <c r="F11" s="243" t="s">
        <v>5758</v>
      </c>
      <c r="G11" s="302">
        <v>200000</v>
      </c>
      <c r="H11" s="249">
        <v>0.1</v>
      </c>
      <c r="I11" s="179" t="s">
        <v>5759</v>
      </c>
      <c r="J11" s="243" t="s">
        <v>8895</v>
      </c>
      <c r="K11" s="248"/>
      <c r="L11" s="248"/>
      <c r="M11" s="361"/>
      <c r="N11" s="243"/>
    </row>
    <row r="12" spans="1:16" ht="28.5">
      <c r="A12" s="248">
        <v>9</v>
      </c>
      <c r="B12" s="265" t="s">
        <v>5760</v>
      </c>
      <c r="C12" s="52">
        <v>190000</v>
      </c>
      <c r="D12" s="51"/>
      <c r="E12" s="51"/>
      <c r="F12" s="243" t="s">
        <v>5761</v>
      </c>
      <c r="G12" s="302">
        <v>190000</v>
      </c>
      <c r="H12" s="249">
        <v>0.1</v>
      </c>
      <c r="I12" s="179" t="s">
        <v>5762</v>
      </c>
      <c r="J12" s="243" t="s">
        <v>8895</v>
      </c>
      <c r="K12" s="248"/>
      <c r="L12" s="248"/>
      <c r="M12" s="361"/>
      <c r="N12" s="243"/>
    </row>
    <row r="13" spans="1:16" ht="27" customHeight="1">
      <c r="A13" s="554" t="s">
        <v>1938</v>
      </c>
      <c r="B13" s="554"/>
      <c r="C13" s="484">
        <f>SUM(C4:C12)</f>
        <v>10506140</v>
      </c>
      <c r="D13" s="34"/>
      <c r="E13" s="34"/>
      <c r="F13" s="34"/>
      <c r="G13" s="173"/>
      <c r="H13" s="34"/>
      <c r="I13" s="170"/>
      <c r="J13" s="34"/>
      <c r="K13" s="34"/>
      <c r="L13" s="34"/>
      <c r="M13" s="258"/>
      <c r="N13" s="243"/>
    </row>
    <row r="14" spans="1:16" s="16" customFormat="1" ht="111.75" customHeight="1">
      <c r="A14" s="555" t="s">
        <v>9461</v>
      </c>
      <c r="B14" s="555"/>
      <c r="C14" s="555"/>
      <c r="D14" s="555"/>
      <c r="E14" s="555"/>
      <c r="F14" s="555"/>
      <c r="G14" s="555"/>
      <c r="H14" s="555"/>
      <c r="I14" s="555"/>
      <c r="J14" s="555"/>
      <c r="K14" s="555"/>
      <c r="L14" s="555"/>
      <c r="M14" s="555"/>
      <c r="N14" s="555"/>
    </row>
    <row r="15" spans="1:16">
      <c r="M15" s="123"/>
    </row>
    <row r="16" spans="1:16">
      <c r="M16" s="123"/>
    </row>
    <row r="17" spans="13:13">
      <c r="M17" s="123"/>
    </row>
  </sheetData>
  <mergeCells count="14">
    <mergeCell ref="A14:N14"/>
    <mergeCell ref="A13:B13"/>
    <mergeCell ref="G2:G3"/>
    <mergeCell ref="H2:H3"/>
    <mergeCell ref="I2:I3"/>
    <mergeCell ref="J2:L2"/>
    <mergeCell ref="K3:L3"/>
    <mergeCell ref="A2:A3"/>
    <mergeCell ref="B2:B3"/>
    <mergeCell ref="C2:C3"/>
    <mergeCell ref="D2:D3"/>
    <mergeCell ref="E2:E3"/>
    <mergeCell ref="F2:F3"/>
    <mergeCell ref="M2:N3"/>
  </mergeCells>
  <phoneticPr fontId="2" type="noConversion"/>
  <printOptions horizontalCentered="1"/>
  <pageMargins left="0.51181102362204722" right="0.51181102362204722" top="0.74803149606299213" bottom="0.55118110236220474" header="0.31496062992125984" footer="0.31496062992125984"/>
  <pageSetup paperSize="9" scale="77" orientation="landscape" horizontalDpi="4294967295" verticalDpi="4294967295" r:id="rId1"/>
  <headerFooter>
    <oddFooter>&amp;C&amp;P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21"/>
  <sheetViews>
    <sheetView zoomScale="90" zoomScaleNormal="90" workbookViewId="0">
      <selection activeCell="C3" sqref="C3:D129"/>
    </sheetView>
  </sheetViews>
  <sheetFormatPr defaultColWidth="9" defaultRowHeight="14.25"/>
  <cols>
    <col min="1" max="1" width="5.375" style="3" customWidth="1"/>
    <col min="2" max="2" width="11.75" style="3" customWidth="1"/>
    <col min="3" max="3" width="17.25" style="112" customWidth="1"/>
    <col min="4" max="4" width="16.125" style="3" customWidth="1"/>
    <col min="5" max="5" width="13" style="19" customWidth="1"/>
    <col min="6" max="6" width="22.5" style="3" customWidth="1"/>
    <col min="7" max="7" width="13.5" style="11" customWidth="1"/>
    <col min="8" max="16384" width="9" style="3"/>
  </cols>
  <sheetData>
    <row r="1" spans="1:13" s="2" customFormat="1" ht="19.5">
      <c r="A1" s="1" t="s">
        <v>8758</v>
      </c>
      <c r="C1" s="295"/>
      <c r="E1" s="22"/>
      <c r="G1" s="41"/>
    </row>
    <row r="2" spans="1:13">
      <c r="A2" s="244" t="s">
        <v>5763</v>
      </c>
      <c r="B2" s="244" t="s">
        <v>5764</v>
      </c>
      <c r="C2" s="244" t="s">
        <v>5765</v>
      </c>
      <c r="D2" s="244" t="s">
        <v>5766</v>
      </c>
      <c r="E2" s="120" t="s">
        <v>5767</v>
      </c>
      <c r="F2" s="244" t="s">
        <v>5768</v>
      </c>
      <c r="G2" s="244" t="s">
        <v>5769</v>
      </c>
    </row>
    <row r="3" spans="1:13" ht="42.75">
      <c r="A3" s="248">
        <v>1</v>
      </c>
      <c r="B3" s="248" t="s">
        <v>5770</v>
      </c>
      <c r="C3" s="255"/>
      <c r="D3" s="51"/>
      <c r="E3" s="254">
        <v>800000</v>
      </c>
      <c r="F3" s="243" t="s">
        <v>9061</v>
      </c>
      <c r="G3" s="243"/>
    </row>
    <row r="4" spans="1:13" ht="42.75">
      <c r="A4" s="248">
        <v>2</v>
      </c>
      <c r="B4" s="248" t="s">
        <v>5770</v>
      </c>
      <c r="C4" s="255"/>
      <c r="D4" s="51"/>
      <c r="E4" s="254">
        <v>1100000</v>
      </c>
      <c r="F4" s="243" t="s">
        <v>9061</v>
      </c>
      <c r="G4" s="243"/>
    </row>
    <row r="5" spans="1:13" ht="42.75">
      <c r="A5" s="248">
        <v>3</v>
      </c>
      <c r="B5" s="248" t="s">
        <v>5771</v>
      </c>
      <c r="C5" s="255"/>
      <c r="D5" s="51"/>
      <c r="E5" s="254">
        <v>300000</v>
      </c>
      <c r="F5" s="243" t="s">
        <v>9061</v>
      </c>
      <c r="G5" s="243"/>
      <c r="M5" s="177"/>
    </row>
    <row r="6" spans="1:13" ht="42.75">
      <c r="A6" s="248">
        <v>4</v>
      </c>
      <c r="B6" s="248" t="s">
        <v>5772</v>
      </c>
      <c r="C6" s="255"/>
      <c r="D6" s="51"/>
      <c r="E6" s="254">
        <v>900000</v>
      </c>
      <c r="F6" s="243" t="s">
        <v>9062</v>
      </c>
      <c r="G6" s="243"/>
      <c r="M6" s="177"/>
    </row>
    <row r="7" spans="1:13" ht="42.75">
      <c r="A7" s="248">
        <v>5</v>
      </c>
      <c r="B7" s="248" t="s">
        <v>5773</v>
      </c>
      <c r="C7" s="255"/>
      <c r="D7" s="51"/>
      <c r="E7" s="254">
        <v>300000</v>
      </c>
      <c r="F7" s="243" t="s">
        <v>9062</v>
      </c>
      <c r="G7" s="243"/>
    </row>
    <row r="8" spans="1:13" ht="42.75">
      <c r="A8" s="248">
        <v>6</v>
      </c>
      <c r="B8" s="248" t="s">
        <v>5774</v>
      </c>
      <c r="C8" s="255"/>
      <c r="D8" s="51"/>
      <c r="E8" s="254">
        <v>1800000</v>
      </c>
      <c r="F8" s="243" t="s">
        <v>9062</v>
      </c>
      <c r="G8" s="243"/>
    </row>
    <row r="9" spans="1:13" ht="42.75">
      <c r="A9" s="248">
        <v>7</v>
      </c>
      <c r="B9" s="248" t="s">
        <v>5775</v>
      </c>
      <c r="C9" s="255"/>
      <c r="D9" s="51"/>
      <c r="E9" s="254">
        <v>240000</v>
      </c>
      <c r="F9" s="243" t="s">
        <v>9063</v>
      </c>
      <c r="G9" s="243"/>
    </row>
    <row r="10" spans="1:13" ht="42.75">
      <c r="A10" s="248">
        <v>8</v>
      </c>
      <c r="B10" s="248" t="s">
        <v>5776</v>
      </c>
      <c r="C10" s="255"/>
      <c r="D10" s="51"/>
      <c r="E10" s="254">
        <v>240000</v>
      </c>
      <c r="F10" s="243" t="s">
        <v>9063</v>
      </c>
      <c r="G10" s="243"/>
    </row>
    <row r="11" spans="1:13" ht="42.75">
      <c r="A11" s="248">
        <v>9</v>
      </c>
      <c r="B11" s="248" t="s">
        <v>5777</v>
      </c>
      <c r="C11" s="255"/>
      <c r="D11" s="51"/>
      <c r="E11" s="254">
        <v>150000</v>
      </c>
      <c r="F11" s="243" t="s">
        <v>9064</v>
      </c>
      <c r="G11" s="243"/>
    </row>
    <row r="12" spans="1:13" ht="42.75">
      <c r="A12" s="248">
        <v>10</v>
      </c>
      <c r="B12" s="248" t="s">
        <v>5778</v>
      </c>
      <c r="C12" s="255"/>
      <c r="D12" s="51"/>
      <c r="E12" s="254">
        <v>25000</v>
      </c>
      <c r="F12" s="243" t="s">
        <v>9064</v>
      </c>
      <c r="G12" s="243"/>
    </row>
    <row r="13" spans="1:13" ht="42.75">
      <c r="A13" s="248">
        <v>11</v>
      </c>
      <c r="B13" s="248" t="s">
        <v>5779</v>
      </c>
      <c r="C13" s="255"/>
      <c r="D13" s="51"/>
      <c r="E13" s="254">
        <v>240000</v>
      </c>
      <c r="F13" s="243" t="s">
        <v>9064</v>
      </c>
      <c r="G13" s="243"/>
    </row>
    <row r="14" spans="1:13" ht="42.75">
      <c r="A14" s="248">
        <v>12</v>
      </c>
      <c r="B14" s="248" t="s">
        <v>5780</v>
      </c>
      <c r="C14" s="255"/>
      <c r="D14" s="51"/>
      <c r="E14" s="254">
        <v>110000</v>
      </c>
      <c r="F14" s="243" t="s">
        <v>9064</v>
      </c>
      <c r="G14" s="243"/>
    </row>
    <row r="15" spans="1:13" ht="42.75">
      <c r="A15" s="248">
        <v>13</v>
      </c>
      <c r="B15" s="248" t="s">
        <v>5781</v>
      </c>
      <c r="C15" s="255"/>
      <c r="D15" s="51"/>
      <c r="E15" s="254">
        <v>10000</v>
      </c>
      <c r="F15" s="243" t="s">
        <v>9064</v>
      </c>
      <c r="G15" s="243"/>
    </row>
    <row r="16" spans="1:13" ht="42.75">
      <c r="A16" s="248">
        <v>14</v>
      </c>
      <c r="B16" s="248" t="s">
        <v>5782</v>
      </c>
      <c r="C16" s="255"/>
      <c r="D16" s="51"/>
      <c r="E16" s="254">
        <v>30000</v>
      </c>
      <c r="F16" s="243" t="s">
        <v>9064</v>
      </c>
      <c r="G16" s="243"/>
    </row>
    <row r="17" spans="1:7" ht="42.75">
      <c r="A17" s="248">
        <v>15</v>
      </c>
      <c r="B17" s="248" t="s">
        <v>5783</v>
      </c>
      <c r="C17" s="255"/>
      <c r="D17" s="51"/>
      <c r="E17" s="254">
        <v>150000</v>
      </c>
      <c r="F17" s="243" t="s">
        <v>9064</v>
      </c>
      <c r="G17" s="243"/>
    </row>
    <row r="18" spans="1:7" ht="42.75">
      <c r="A18" s="248">
        <v>16</v>
      </c>
      <c r="B18" s="248" t="s">
        <v>5784</v>
      </c>
      <c r="C18" s="255"/>
      <c r="D18" s="51"/>
      <c r="E18" s="254">
        <v>4000</v>
      </c>
      <c r="F18" s="243" t="s">
        <v>9064</v>
      </c>
      <c r="G18" s="243"/>
    </row>
    <row r="19" spans="1:7" ht="42.75">
      <c r="A19" s="248">
        <v>17</v>
      </c>
      <c r="B19" s="248" t="s">
        <v>5784</v>
      </c>
      <c r="C19" s="255"/>
      <c r="D19" s="51"/>
      <c r="E19" s="254">
        <v>5000</v>
      </c>
      <c r="F19" s="243" t="s">
        <v>9064</v>
      </c>
      <c r="G19" s="243"/>
    </row>
    <row r="20" spans="1:7" ht="42.75">
      <c r="A20" s="248">
        <v>18</v>
      </c>
      <c r="B20" s="248" t="s">
        <v>5785</v>
      </c>
      <c r="C20" s="255"/>
      <c r="D20" s="51"/>
      <c r="E20" s="254">
        <v>60000</v>
      </c>
      <c r="F20" s="243" t="s">
        <v>9064</v>
      </c>
      <c r="G20" s="243"/>
    </row>
    <row r="21" spans="1:7" ht="42.75">
      <c r="A21" s="248">
        <v>19</v>
      </c>
      <c r="B21" s="248" t="s">
        <v>5786</v>
      </c>
      <c r="C21" s="255"/>
      <c r="D21" s="51"/>
      <c r="E21" s="254">
        <v>22000</v>
      </c>
      <c r="F21" s="243" t="s">
        <v>9064</v>
      </c>
      <c r="G21" s="243"/>
    </row>
    <row r="22" spans="1:7" ht="42.75">
      <c r="A22" s="248">
        <v>20</v>
      </c>
      <c r="B22" s="248" t="s">
        <v>5787</v>
      </c>
      <c r="C22" s="255"/>
      <c r="D22" s="51"/>
      <c r="E22" s="254">
        <v>4000</v>
      </c>
      <c r="F22" s="243" t="s">
        <v>9064</v>
      </c>
      <c r="G22" s="243"/>
    </row>
    <row r="23" spans="1:7" ht="42.75">
      <c r="A23" s="248">
        <v>21</v>
      </c>
      <c r="B23" s="248" t="s">
        <v>5788</v>
      </c>
      <c r="C23" s="255"/>
      <c r="D23" s="51"/>
      <c r="E23" s="254">
        <v>6000</v>
      </c>
      <c r="F23" s="243" t="s">
        <v>9065</v>
      </c>
      <c r="G23" s="243"/>
    </row>
    <row r="24" spans="1:7" ht="42.75">
      <c r="A24" s="248">
        <v>22</v>
      </c>
      <c r="B24" s="248" t="s">
        <v>5789</v>
      </c>
      <c r="C24" s="255"/>
      <c r="D24" s="51"/>
      <c r="E24" s="254">
        <v>8000</v>
      </c>
      <c r="F24" s="243" t="s">
        <v>9065</v>
      </c>
      <c r="G24" s="243"/>
    </row>
    <row r="25" spans="1:7" ht="42.75">
      <c r="A25" s="248">
        <v>23</v>
      </c>
      <c r="B25" s="248" t="s">
        <v>5790</v>
      </c>
      <c r="C25" s="255"/>
      <c r="D25" s="51"/>
      <c r="E25" s="254">
        <v>30000</v>
      </c>
      <c r="F25" s="243" t="s">
        <v>9065</v>
      </c>
      <c r="G25" s="243"/>
    </row>
    <row r="26" spans="1:7" ht="42.75">
      <c r="A26" s="248">
        <v>24</v>
      </c>
      <c r="B26" s="248" t="s">
        <v>5791</v>
      </c>
      <c r="C26" s="255"/>
      <c r="D26" s="51"/>
      <c r="E26" s="254">
        <v>4000</v>
      </c>
      <c r="F26" s="243" t="s">
        <v>9065</v>
      </c>
      <c r="G26" s="243"/>
    </row>
    <row r="27" spans="1:7" ht="42.75">
      <c r="A27" s="248">
        <v>25</v>
      </c>
      <c r="B27" s="248" t="s">
        <v>5792</v>
      </c>
      <c r="C27" s="255"/>
      <c r="D27" s="51"/>
      <c r="E27" s="254">
        <v>5000</v>
      </c>
      <c r="F27" s="243" t="s">
        <v>9065</v>
      </c>
      <c r="G27" s="243"/>
    </row>
    <row r="28" spans="1:7" ht="42.75">
      <c r="A28" s="248">
        <v>26</v>
      </c>
      <c r="B28" s="248" t="s">
        <v>5793</v>
      </c>
      <c r="C28" s="255"/>
      <c r="D28" s="51"/>
      <c r="E28" s="254">
        <v>60000</v>
      </c>
      <c r="F28" s="243" t="s">
        <v>9065</v>
      </c>
      <c r="G28" s="243"/>
    </row>
    <row r="29" spans="1:7" ht="42.75">
      <c r="A29" s="248">
        <v>27</v>
      </c>
      <c r="B29" s="248" t="s">
        <v>5794</v>
      </c>
      <c r="C29" s="255"/>
      <c r="D29" s="51"/>
      <c r="E29" s="254">
        <v>22000</v>
      </c>
      <c r="F29" s="243" t="s">
        <v>9065</v>
      </c>
      <c r="G29" s="243"/>
    </row>
    <row r="30" spans="1:7" ht="42.75">
      <c r="A30" s="248">
        <v>28</v>
      </c>
      <c r="B30" s="248" t="s">
        <v>5795</v>
      </c>
      <c r="C30" s="255"/>
      <c r="D30" s="51"/>
      <c r="E30" s="254">
        <v>6000</v>
      </c>
      <c r="F30" s="243" t="s">
        <v>9065</v>
      </c>
      <c r="G30" s="243"/>
    </row>
    <row r="31" spans="1:7" ht="42.75">
      <c r="A31" s="248">
        <v>29</v>
      </c>
      <c r="B31" s="248" t="s">
        <v>5796</v>
      </c>
      <c r="C31" s="255"/>
      <c r="D31" s="51"/>
      <c r="E31" s="254">
        <v>30000</v>
      </c>
      <c r="F31" s="243" t="s">
        <v>9065</v>
      </c>
      <c r="G31" s="243"/>
    </row>
    <row r="32" spans="1:7" ht="42.75">
      <c r="A32" s="248">
        <v>30</v>
      </c>
      <c r="B32" s="248" t="s">
        <v>5797</v>
      </c>
      <c r="C32" s="255"/>
      <c r="D32" s="51"/>
      <c r="E32" s="254">
        <v>5000</v>
      </c>
      <c r="F32" s="243" t="s">
        <v>9065</v>
      </c>
      <c r="G32" s="243"/>
    </row>
    <row r="33" spans="1:7" ht="42.75">
      <c r="A33" s="248">
        <v>31</v>
      </c>
      <c r="B33" s="248" t="s">
        <v>5798</v>
      </c>
      <c r="C33" s="255"/>
      <c r="D33" s="51"/>
      <c r="E33" s="254">
        <v>60000</v>
      </c>
      <c r="F33" s="243" t="s">
        <v>9065</v>
      </c>
      <c r="G33" s="243"/>
    </row>
    <row r="34" spans="1:7" ht="42.75">
      <c r="A34" s="248">
        <v>32</v>
      </c>
      <c r="B34" s="248" t="s">
        <v>5799</v>
      </c>
      <c r="C34" s="255"/>
      <c r="D34" s="51"/>
      <c r="E34" s="254">
        <v>22000</v>
      </c>
      <c r="F34" s="243" t="s">
        <v>9066</v>
      </c>
      <c r="G34" s="243"/>
    </row>
    <row r="35" spans="1:7" ht="42.75">
      <c r="A35" s="248">
        <v>33</v>
      </c>
      <c r="B35" s="248" t="s">
        <v>5800</v>
      </c>
      <c r="C35" s="255"/>
      <c r="D35" s="51"/>
      <c r="E35" s="254">
        <v>6000</v>
      </c>
      <c r="F35" s="243" t="s">
        <v>9066</v>
      </c>
      <c r="G35" s="243"/>
    </row>
    <row r="36" spans="1:7" ht="42.75">
      <c r="A36" s="248">
        <v>34</v>
      </c>
      <c r="B36" s="248" t="s">
        <v>5801</v>
      </c>
      <c r="C36" s="255"/>
      <c r="D36" s="51"/>
      <c r="E36" s="254">
        <v>30000</v>
      </c>
      <c r="F36" s="243" t="s">
        <v>9066</v>
      </c>
      <c r="G36" s="243"/>
    </row>
    <row r="37" spans="1:7" ht="42.75">
      <c r="A37" s="248">
        <v>35</v>
      </c>
      <c r="B37" s="248" t="s">
        <v>5802</v>
      </c>
      <c r="C37" s="255"/>
      <c r="D37" s="51"/>
      <c r="E37" s="254">
        <v>5000</v>
      </c>
      <c r="F37" s="243" t="s">
        <v>9066</v>
      </c>
      <c r="G37" s="243"/>
    </row>
    <row r="38" spans="1:7" ht="42.75">
      <c r="A38" s="248">
        <v>36</v>
      </c>
      <c r="B38" s="248" t="s">
        <v>5803</v>
      </c>
      <c r="C38" s="255"/>
      <c r="D38" s="51"/>
      <c r="E38" s="254">
        <v>60000</v>
      </c>
      <c r="F38" s="243" t="s">
        <v>9066</v>
      </c>
      <c r="G38" s="243"/>
    </row>
    <row r="39" spans="1:7" ht="42.75">
      <c r="A39" s="248">
        <v>37</v>
      </c>
      <c r="B39" s="248" t="s">
        <v>5804</v>
      </c>
      <c r="C39" s="255"/>
      <c r="D39" s="51"/>
      <c r="E39" s="254">
        <v>22000</v>
      </c>
      <c r="F39" s="243" t="s">
        <v>9066</v>
      </c>
      <c r="G39" s="243"/>
    </row>
    <row r="40" spans="1:7" ht="42.75">
      <c r="A40" s="248">
        <v>38</v>
      </c>
      <c r="B40" s="248" t="s">
        <v>5805</v>
      </c>
      <c r="C40" s="255"/>
      <c r="D40" s="51"/>
      <c r="E40" s="254">
        <v>6000</v>
      </c>
      <c r="F40" s="243" t="s">
        <v>9066</v>
      </c>
      <c r="G40" s="243"/>
    </row>
    <row r="41" spans="1:7" ht="42.75">
      <c r="A41" s="248">
        <v>39</v>
      </c>
      <c r="B41" s="248" t="s">
        <v>5806</v>
      </c>
      <c r="C41" s="255"/>
      <c r="D41" s="51"/>
      <c r="E41" s="254">
        <v>22000</v>
      </c>
      <c r="F41" s="243" t="s">
        <v>9066</v>
      </c>
      <c r="G41" s="243"/>
    </row>
    <row r="42" spans="1:7" ht="42.75">
      <c r="A42" s="248">
        <v>40</v>
      </c>
      <c r="B42" s="248" t="s">
        <v>5806</v>
      </c>
      <c r="C42" s="255"/>
      <c r="D42" s="51"/>
      <c r="E42" s="254">
        <v>8000</v>
      </c>
      <c r="F42" s="243" t="s">
        <v>9066</v>
      </c>
      <c r="G42" s="243"/>
    </row>
    <row r="43" spans="1:7" ht="42.75">
      <c r="A43" s="248">
        <v>41</v>
      </c>
      <c r="B43" s="248" t="s">
        <v>5807</v>
      </c>
      <c r="C43" s="255"/>
      <c r="D43" s="51"/>
      <c r="E43" s="254">
        <v>150000</v>
      </c>
      <c r="F43" s="243" t="s">
        <v>9066</v>
      </c>
      <c r="G43" s="243"/>
    </row>
    <row r="44" spans="1:7" ht="42.75">
      <c r="A44" s="248">
        <v>42</v>
      </c>
      <c r="B44" s="248" t="s">
        <v>5808</v>
      </c>
      <c r="C44" s="255"/>
      <c r="D44" s="51"/>
      <c r="E44" s="254">
        <v>150000</v>
      </c>
      <c r="F44" s="243" t="s">
        <v>9067</v>
      </c>
      <c r="G44" s="243"/>
    </row>
    <row r="45" spans="1:7" ht="42.75">
      <c r="A45" s="248">
        <v>43</v>
      </c>
      <c r="B45" s="248" t="s">
        <v>5808</v>
      </c>
      <c r="C45" s="255"/>
      <c r="D45" s="51"/>
      <c r="E45" s="254">
        <v>5000</v>
      </c>
      <c r="F45" s="243" t="s">
        <v>9067</v>
      </c>
      <c r="G45" s="243"/>
    </row>
    <row r="46" spans="1:7" ht="42.75">
      <c r="A46" s="248">
        <v>44</v>
      </c>
      <c r="B46" s="248" t="s">
        <v>5809</v>
      </c>
      <c r="C46" s="255"/>
      <c r="D46" s="51"/>
      <c r="E46" s="254">
        <v>60000</v>
      </c>
      <c r="F46" s="243" t="s">
        <v>9067</v>
      </c>
      <c r="G46" s="243"/>
    </row>
    <row r="47" spans="1:7" ht="42.75">
      <c r="A47" s="248">
        <v>45</v>
      </c>
      <c r="B47" s="248" t="s">
        <v>5810</v>
      </c>
      <c r="C47" s="255"/>
      <c r="D47" s="51"/>
      <c r="E47" s="254">
        <v>22000</v>
      </c>
      <c r="F47" s="243" t="s">
        <v>9067</v>
      </c>
      <c r="G47" s="243"/>
    </row>
    <row r="48" spans="1:7" ht="42.75">
      <c r="A48" s="248">
        <v>46</v>
      </c>
      <c r="B48" s="248" t="s">
        <v>5811</v>
      </c>
      <c r="C48" s="255"/>
      <c r="D48" s="51"/>
      <c r="E48" s="254">
        <v>150000</v>
      </c>
      <c r="F48" s="243" t="s">
        <v>9067</v>
      </c>
      <c r="G48" s="243"/>
    </row>
    <row r="49" spans="1:7" ht="42.75">
      <c r="A49" s="248">
        <v>47</v>
      </c>
      <c r="B49" s="248" t="s">
        <v>5812</v>
      </c>
      <c r="C49" s="255"/>
      <c r="D49" s="51"/>
      <c r="E49" s="254">
        <v>6000</v>
      </c>
      <c r="F49" s="243" t="s">
        <v>9067</v>
      </c>
      <c r="G49" s="243"/>
    </row>
    <row r="50" spans="1:7" ht="42.75">
      <c r="A50" s="248">
        <v>48</v>
      </c>
      <c r="B50" s="248" t="s">
        <v>5813</v>
      </c>
      <c r="C50" s="255"/>
      <c r="D50" s="51"/>
      <c r="E50" s="254">
        <v>5000</v>
      </c>
      <c r="F50" s="243" t="s">
        <v>9067</v>
      </c>
      <c r="G50" s="243"/>
    </row>
    <row r="51" spans="1:7" ht="42.75">
      <c r="A51" s="248">
        <v>49</v>
      </c>
      <c r="B51" s="248" t="s">
        <v>5814</v>
      </c>
      <c r="C51" s="255"/>
      <c r="D51" s="51"/>
      <c r="E51" s="254">
        <v>3000</v>
      </c>
      <c r="F51" s="243" t="s">
        <v>9067</v>
      </c>
      <c r="G51" s="243"/>
    </row>
    <row r="52" spans="1:7" ht="42.75">
      <c r="A52" s="248">
        <v>50</v>
      </c>
      <c r="B52" s="248" t="s">
        <v>5815</v>
      </c>
      <c r="C52" s="255"/>
      <c r="D52" s="51"/>
      <c r="E52" s="254">
        <v>27000</v>
      </c>
      <c r="F52" s="243" t="s">
        <v>9067</v>
      </c>
      <c r="G52" s="243"/>
    </row>
    <row r="53" spans="1:7" ht="42.75">
      <c r="A53" s="248">
        <v>51</v>
      </c>
      <c r="B53" s="248" t="s">
        <v>5816</v>
      </c>
      <c r="C53" s="255"/>
      <c r="D53" s="51"/>
      <c r="E53" s="254">
        <v>60000</v>
      </c>
      <c r="F53" s="243" t="s">
        <v>9067</v>
      </c>
      <c r="G53" s="243"/>
    </row>
    <row r="54" spans="1:7" ht="42.75">
      <c r="A54" s="248">
        <v>52</v>
      </c>
      <c r="B54" s="248" t="s">
        <v>5817</v>
      </c>
      <c r="C54" s="255"/>
      <c r="D54" s="51"/>
      <c r="E54" s="254">
        <v>22000</v>
      </c>
      <c r="F54" s="243" t="s">
        <v>9067</v>
      </c>
      <c r="G54" s="243"/>
    </row>
    <row r="55" spans="1:7" ht="42.75">
      <c r="A55" s="248">
        <v>53</v>
      </c>
      <c r="B55" s="248" t="s">
        <v>5818</v>
      </c>
      <c r="C55" s="255"/>
      <c r="D55" s="51"/>
      <c r="E55" s="254">
        <v>6000</v>
      </c>
      <c r="F55" s="243" t="s">
        <v>9067</v>
      </c>
      <c r="G55" s="243"/>
    </row>
    <row r="56" spans="1:7" ht="42.75">
      <c r="A56" s="248">
        <v>54</v>
      </c>
      <c r="B56" s="248" t="s">
        <v>5819</v>
      </c>
      <c r="C56" s="255"/>
      <c r="D56" s="51"/>
      <c r="E56" s="254">
        <v>5000</v>
      </c>
      <c r="F56" s="243" t="s">
        <v>9068</v>
      </c>
      <c r="G56" s="243"/>
    </row>
    <row r="57" spans="1:7" ht="42.75">
      <c r="A57" s="248">
        <v>55</v>
      </c>
      <c r="B57" s="248" t="s">
        <v>5820</v>
      </c>
      <c r="C57" s="255"/>
      <c r="D57" s="51"/>
      <c r="E57" s="254">
        <v>5000</v>
      </c>
      <c r="F57" s="243" t="s">
        <v>9068</v>
      </c>
      <c r="G57" s="243"/>
    </row>
    <row r="58" spans="1:7" ht="42.75">
      <c r="A58" s="248">
        <v>56</v>
      </c>
      <c r="B58" s="248" t="s">
        <v>5821</v>
      </c>
      <c r="C58" s="255"/>
      <c r="D58" s="51"/>
      <c r="E58" s="254">
        <v>5000</v>
      </c>
      <c r="F58" s="243" t="s">
        <v>9068</v>
      </c>
      <c r="G58" s="243"/>
    </row>
    <row r="59" spans="1:7" ht="42.75">
      <c r="A59" s="248">
        <v>57</v>
      </c>
      <c r="B59" s="248" t="s">
        <v>5822</v>
      </c>
      <c r="C59" s="255"/>
      <c r="D59" s="51"/>
      <c r="E59" s="254">
        <v>1250</v>
      </c>
      <c r="F59" s="243" t="s">
        <v>9068</v>
      </c>
      <c r="G59" s="243"/>
    </row>
    <row r="60" spans="1:7" ht="42.75">
      <c r="A60" s="248">
        <v>58</v>
      </c>
      <c r="B60" s="248" t="s">
        <v>5822</v>
      </c>
      <c r="C60" s="255"/>
      <c r="D60" s="51"/>
      <c r="E60" s="254">
        <v>5250</v>
      </c>
      <c r="F60" s="243" t="s">
        <v>9068</v>
      </c>
      <c r="G60" s="243"/>
    </row>
    <row r="61" spans="1:7" ht="42.75">
      <c r="A61" s="248">
        <v>59</v>
      </c>
      <c r="B61" s="248" t="s">
        <v>5823</v>
      </c>
      <c r="C61" s="255"/>
      <c r="D61" s="51"/>
      <c r="E61" s="254">
        <v>15000</v>
      </c>
      <c r="F61" s="243" t="s">
        <v>9068</v>
      </c>
      <c r="G61" s="243"/>
    </row>
    <row r="62" spans="1:7" ht="42.75">
      <c r="A62" s="248">
        <v>60</v>
      </c>
      <c r="B62" s="248" t="s">
        <v>5824</v>
      </c>
      <c r="C62" s="255"/>
      <c r="D62" s="51"/>
      <c r="E62" s="254">
        <v>5500</v>
      </c>
      <c r="F62" s="243" t="s">
        <v>9068</v>
      </c>
      <c r="G62" s="243"/>
    </row>
    <row r="63" spans="1:7" ht="42.75">
      <c r="A63" s="248">
        <v>61</v>
      </c>
      <c r="B63" s="248" t="s">
        <v>5825</v>
      </c>
      <c r="C63" s="255"/>
      <c r="D63" s="51"/>
      <c r="E63" s="254">
        <v>1500</v>
      </c>
      <c r="F63" s="243" t="s">
        <v>9069</v>
      </c>
      <c r="G63" s="243"/>
    </row>
    <row r="64" spans="1:7" ht="42.75">
      <c r="A64" s="248">
        <v>62</v>
      </c>
      <c r="B64" s="248" t="s">
        <v>5826</v>
      </c>
      <c r="C64" s="255"/>
      <c r="D64" s="51"/>
      <c r="E64" s="254">
        <v>2500</v>
      </c>
      <c r="F64" s="243" t="s">
        <v>9069</v>
      </c>
      <c r="G64" s="243"/>
    </row>
    <row r="65" spans="1:7" ht="42.75">
      <c r="A65" s="248">
        <v>63</v>
      </c>
      <c r="B65" s="248" t="s">
        <v>5827</v>
      </c>
      <c r="C65" s="255"/>
      <c r="D65" s="51"/>
      <c r="E65" s="254">
        <v>5500</v>
      </c>
      <c r="F65" s="243" t="s">
        <v>9069</v>
      </c>
      <c r="G65" s="243"/>
    </row>
    <row r="66" spans="1:7" ht="42.75">
      <c r="A66" s="248">
        <v>64</v>
      </c>
      <c r="B66" s="248" t="s">
        <v>5828</v>
      </c>
      <c r="C66" s="329"/>
      <c r="D66" s="51"/>
      <c r="E66" s="254">
        <v>15000</v>
      </c>
      <c r="F66" s="243" t="s">
        <v>9069</v>
      </c>
      <c r="G66" s="243"/>
    </row>
    <row r="67" spans="1:7" ht="42.75">
      <c r="A67" s="248">
        <v>65</v>
      </c>
      <c r="B67" s="248" t="s">
        <v>5829</v>
      </c>
      <c r="C67" s="329"/>
      <c r="D67" s="51"/>
      <c r="E67" s="254">
        <v>5500</v>
      </c>
      <c r="F67" s="243" t="s">
        <v>9069</v>
      </c>
      <c r="G67" s="243"/>
    </row>
    <row r="68" spans="1:7" ht="42.75">
      <c r="A68" s="248">
        <v>66</v>
      </c>
      <c r="B68" s="248" t="s">
        <v>5830</v>
      </c>
      <c r="C68" s="329"/>
      <c r="D68" s="51"/>
      <c r="E68" s="254">
        <v>1500</v>
      </c>
      <c r="F68" s="243" t="s">
        <v>9069</v>
      </c>
      <c r="G68" s="243"/>
    </row>
    <row r="69" spans="1:7" ht="42.75">
      <c r="A69" s="248">
        <v>67</v>
      </c>
      <c r="B69" s="248" t="s">
        <v>5831</v>
      </c>
      <c r="C69" s="329"/>
      <c r="D69" s="51"/>
      <c r="E69" s="254">
        <v>1250</v>
      </c>
      <c r="F69" s="243" t="s">
        <v>9069</v>
      </c>
      <c r="G69" s="243"/>
    </row>
    <row r="70" spans="1:7" ht="42.75">
      <c r="A70" s="248">
        <v>68</v>
      </c>
      <c r="B70" s="248" t="s">
        <v>5832</v>
      </c>
      <c r="C70" s="329"/>
      <c r="D70" s="51"/>
      <c r="E70" s="254">
        <v>5500</v>
      </c>
      <c r="F70" s="243" t="s">
        <v>9069</v>
      </c>
      <c r="G70" s="243"/>
    </row>
    <row r="71" spans="1:7" ht="42.75">
      <c r="A71" s="248">
        <v>69</v>
      </c>
      <c r="B71" s="248" t="s">
        <v>5833</v>
      </c>
      <c r="C71" s="329"/>
      <c r="D71" s="51"/>
      <c r="E71" s="254">
        <v>15000</v>
      </c>
      <c r="F71" s="243" t="s">
        <v>9069</v>
      </c>
      <c r="G71" s="243"/>
    </row>
    <row r="72" spans="1:7" ht="42.75">
      <c r="A72" s="248">
        <v>70</v>
      </c>
      <c r="B72" s="248" t="s">
        <v>5834</v>
      </c>
      <c r="C72" s="329"/>
      <c r="D72" s="51"/>
      <c r="E72" s="254">
        <v>5500</v>
      </c>
      <c r="F72" s="243" t="s">
        <v>9070</v>
      </c>
      <c r="G72" s="243"/>
    </row>
    <row r="73" spans="1:7" ht="42.75">
      <c r="A73" s="248">
        <v>71</v>
      </c>
      <c r="B73" s="248" t="s">
        <v>5835</v>
      </c>
      <c r="C73" s="329"/>
      <c r="D73" s="51"/>
      <c r="E73" s="254">
        <v>2500</v>
      </c>
      <c r="F73" s="243" t="s">
        <v>9070</v>
      </c>
      <c r="G73" s="243"/>
    </row>
    <row r="74" spans="1:7" ht="42.75">
      <c r="A74" s="248">
        <v>72</v>
      </c>
      <c r="B74" s="248" t="s">
        <v>5836</v>
      </c>
      <c r="C74" s="329"/>
      <c r="D74" s="51"/>
      <c r="E74" s="254">
        <v>5250</v>
      </c>
      <c r="F74" s="243" t="s">
        <v>9070</v>
      </c>
      <c r="G74" s="243"/>
    </row>
    <row r="75" spans="1:7" ht="42.75">
      <c r="A75" s="248">
        <v>73</v>
      </c>
      <c r="B75" s="248" t="s">
        <v>5837</v>
      </c>
      <c r="C75" s="329"/>
      <c r="D75" s="51"/>
      <c r="E75" s="254">
        <v>15000</v>
      </c>
      <c r="F75" s="243" t="s">
        <v>9070</v>
      </c>
      <c r="G75" s="243"/>
    </row>
    <row r="76" spans="1:7" ht="42.75">
      <c r="A76" s="248">
        <v>74</v>
      </c>
      <c r="B76" s="248" t="s">
        <v>5838</v>
      </c>
      <c r="C76" s="329"/>
      <c r="D76" s="51"/>
      <c r="E76" s="254">
        <v>50000</v>
      </c>
      <c r="F76" s="255" t="s">
        <v>9070</v>
      </c>
      <c r="G76" s="243"/>
    </row>
    <row r="77" spans="1:7" ht="42.75">
      <c r="A77" s="248">
        <v>75</v>
      </c>
      <c r="B77" s="248" t="s">
        <v>5839</v>
      </c>
      <c r="C77" s="329"/>
      <c r="D77" s="51"/>
      <c r="E77" s="254">
        <v>5500</v>
      </c>
      <c r="F77" s="243" t="s">
        <v>9070</v>
      </c>
      <c r="G77" s="243"/>
    </row>
    <row r="78" spans="1:7" ht="42.75">
      <c r="A78" s="248">
        <v>76</v>
      </c>
      <c r="B78" s="248" t="s">
        <v>5840</v>
      </c>
      <c r="C78" s="329"/>
      <c r="D78" s="51"/>
      <c r="E78" s="254">
        <v>1000</v>
      </c>
      <c r="F78" s="243" t="s">
        <v>9070</v>
      </c>
      <c r="G78" s="243"/>
    </row>
    <row r="79" spans="1:7" ht="42.75">
      <c r="A79" s="248">
        <v>77</v>
      </c>
      <c r="B79" s="248" t="s">
        <v>5841</v>
      </c>
      <c r="C79" s="329"/>
      <c r="D79" s="51"/>
      <c r="E79" s="254">
        <v>1500</v>
      </c>
      <c r="F79" s="243" t="s">
        <v>9070</v>
      </c>
      <c r="G79" s="243"/>
    </row>
    <row r="80" spans="1:7" ht="42.75">
      <c r="A80" s="248">
        <v>78</v>
      </c>
      <c r="B80" s="248" t="s">
        <v>5842</v>
      </c>
      <c r="C80" s="329"/>
      <c r="D80" s="51"/>
      <c r="E80" s="254">
        <v>5500</v>
      </c>
      <c r="F80" s="243" t="s">
        <v>9070</v>
      </c>
      <c r="G80" s="243"/>
    </row>
    <row r="81" spans="1:7" ht="42.75">
      <c r="A81" s="248">
        <v>79</v>
      </c>
      <c r="B81" s="248" t="s">
        <v>5843</v>
      </c>
      <c r="C81" s="329"/>
      <c r="D81" s="51"/>
      <c r="E81" s="254">
        <v>15000</v>
      </c>
      <c r="F81" s="243" t="s">
        <v>9071</v>
      </c>
      <c r="G81" s="243"/>
    </row>
    <row r="82" spans="1:7" ht="42.75">
      <c r="A82" s="248">
        <v>80</v>
      </c>
      <c r="B82" s="248" t="s">
        <v>5844</v>
      </c>
      <c r="C82" s="329"/>
      <c r="D82" s="51"/>
      <c r="E82" s="254">
        <v>5500</v>
      </c>
      <c r="F82" s="243" t="s">
        <v>9071</v>
      </c>
      <c r="G82" s="243"/>
    </row>
    <row r="83" spans="1:7" ht="42.75">
      <c r="A83" s="248">
        <v>81</v>
      </c>
      <c r="B83" s="248" t="s">
        <v>5845</v>
      </c>
      <c r="C83" s="329"/>
      <c r="D83" s="51"/>
      <c r="E83" s="254">
        <v>1500</v>
      </c>
      <c r="F83" s="243" t="s">
        <v>9071</v>
      </c>
      <c r="G83" s="243"/>
    </row>
    <row r="84" spans="1:7" ht="42.75">
      <c r="A84" s="248">
        <v>82</v>
      </c>
      <c r="B84" s="248" t="s">
        <v>5846</v>
      </c>
      <c r="C84" s="329"/>
      <c r="D84" s="51"/>
      <c r="E84" s="254">
        <v>1000</v>
      </c>
      <c r="F84" s="243" t="s">
        <v>9071</v>
      </c>
      <c r="G84" s="243"/>
    </row>
    <row r="85" spans="1:7" ht="42.75">
      <c r="A85" s="248">
        <v>83</v>
      </c>
      <c r="B85" s="248" t="s">
        <v>5847</v>
      </c>
      <c r="C85" s="329"/>
      <c r="D85" s="51"/>
      <c r="E85" s="254">
        <v>50000</v>
      </c>
      <c r="F85" s="243" t="s">
        <v>9071</v>
      </c>
      <c r="G85" s="243"/>
    </row>
    <row r="86" spans="1:7" ht="42.75">
      <c r="A86" s="248">
        <v>84</v>
      </c>
      <c r="B86" s="248" t="s">
        <v>5848</v>
      </c>
      <c r="C86" s="329"/>
      <c r="D86" s="51"/>
      <c r="E86" s="254">
        <v>5250</v>
      </c>
      <c r="F86" s="243" t="s">
        <v>9071</v>
      </c>
      <c r="G86" s="243"/>
    </row>
    <row r="87" spans="1:7" ht="42.75">
      <c r="A87" s="248">
        <v>85</v>
      </c>
      <c r="B87" s="248" t="s">
        <v>5849</v>
      </c>
      <c r="C87" s="329"/>
      <c r="D87" s="51"/>
      <c r="E87" s="254">
        <v>15000</v>
      </c>
      <c r="F87" s="243" t="s">
        <v>9071</v>
      </c>
      <c r="G87" s="243"/>
    </row>
    <row r="88" spans="1:7" ht="42.75">
      <c r="A88" s="248">
        <v>86</v>
      </c>
      <c r="B88" s="248" t="s">
        <v>5850</v>
      </c>
      <c r="C88" s="329"/>
      <c r="D88" s="51"/>
      <c r="E88" s="254">
        <v>5500</v>
      </c>
      <c r="F88" s="243" t="s">
        <v>9071</v>
      </c>
      <c r="G88" s="243"/>
    </row>
    <row r="89" spans="1:7" ht="42.75">
      <c r="A89" s="248">
        <v>87</v>
      </c>
      <c r="B89" s="248" t="s">
        <v>5851</v>
      </c>
      <c r="C89" s="329"/>
      <c r="D89" s="51"/>
      <c r="E89" s="254">
        <v>1500</v>
      </c>
      <c r="F89" s="243" t="s">
        <v>9071</v>
      </c>
      <c r="G89" s="243"/>
    </row>
    <row r="90" spans="1:7" ht="42.75">
      <c r="A90" s="248">
        <v>88</v>
      </c>
      <c r="B90" s="248" t="s">
        <v>5852</v>
      </c>
      <c r="C90" s="329"/>
      <c r="D90" s="51"/>
      <c r="E90" s="254">
        <v>1000</v>
      </c>
      <c r="F90" s="243" t="s">
        <v>9072</v>
      </c>
      <c r="G90" s="243"/>
    </row>
    <row r="91" spans="1:7" ht="42.75">
      <c r="A91" s="248">
        <v>89</v>
      </c>
      <c r="B91" s="248" t="s">
        <v>5853</v>
      </c>
      <c r="C91" s="255"/>
      <c r="D91" s="51"/>
      <c r="E91" s="254">
        <v>5250</v>
      </c>
      <c r="F91" s="243" t="s">
        <v>9072</v>
      </c>
      <c r="G91" s="243"/>
    </row>
    <row r="92" spans="1:7" ht="42.75">
      <c r="A92" s="248">
        <v>90</v>
      </c>
      <c r="B92" s="248" t="s">
        <v>5854</v>
      </c>
      <c r="C92" s="255"/>
      <c r="D92" s="51"/>
      <c r="E92" s="254">
        <v>15000</v>
      </c>
      <c r="F92" s="243" t="s">
        <v>9072</v>
      </c>
      <c r="G92" s="243"/>
    </row>
    <row r="93" spans="1:7" ht="42.75">
      <c r="A93" s="248">
        <v>91</v>
      </c>
      <c r="B93" s="248" t="s">
        <v>5855</v>
      </c>
      <c r="C93" s="255"/>
      <c r="D93" s="51"/>
      <c r="E93" s="254">
        <v>5500</v>
      </c>
      <c r="F93" s="243" t="s">
        <v>9072</v>
      </c>
      <c r="G93" s="243"/>
    </row>
    <row r="94" spans="1:7" ht="42.75">
      <c r="A94" s="248">
        <v>92</v>
      </c>
      <c r="B94" s="248" t="s">
        <v>5856</v>
      </c>
      <c r="C94" s="255"/>
      <c r="D94" s="51"/>
      <c r="E94" s="254">
        <v>1500</v>
      </c>
      <c r="F94" s="243" t="s">
        <v>9072</v>
      </c>
      <c r="G94" s="243"/>
    </row>
    <row r="95" spans="1:7" ht="42.75">
      <c r="A95" s="248">
        <v>93</v>
      </c>
      <c r="B95" s="248" t="s">
        <v>5857</v>
      </c>
      <c r="C95" s="255"/>
      <c r="D95" s="51"/>
      <c r="E95" s="254">
        <v>1000</v>
      </c>
      <c r="F95" s="243" t="s">
        <v>9072</v>
      </c>
      <c r="G95" s="243"/>
    </row>
    <row r="96" spans="1:7" ht="42.75">
      <c r="A96" s="248">
        <v>94</v>
      </c>
      <c r="B96" s="248" t="s">
        <v>5858</v>
      </c>
      <c r="C96" s="255"/>
      <c r="D96" s="51"/>
      <c r="E96" s="254">
        <v>5500</v>
      </c>
      <c r="F96" s="243" t="s">
        <v>9073</v>
      </c>
      <c r="G96" s="243"/>
    </row>
    <row r="97" spans="1:7" ht="42.75">
      <c r="A97" s="248">
        <v>95</v>
      </c>
      <c r="B97" s="248" t="s">
        <v>5859</v>
      </c>
      <c r="C97" s="255"/>
      <c r="D97" s="51"/>
      <c r="E97" s="254">
        <v>15000</v>
      </c>
      <c r="F97" s="243" t="s">
        <v>9073</v>
      </c>
      <c r="G97" s="243"/>
    </row>
    <row r="98" spans="1:7" ht="42.75">
      <c r="A98" s="248">
        <v>96</v>
      </c>
      <c r="B98" s="248" t="s">
        <v>5860</v>
      </c>
      <c r="C98" s="255"/>
      <c r="D98" s="51"/>
      <c r="E98" s="254">
        <v>5500</v>
      </c>
      <c r="F98" s="243" t="s">
        <v>9073</v>
      </c>
      <c r="G98" s="243"/>
    </row>
    <row r="99" spans="1:7" ht="42.75">
      <c r="A99" s="248">
        <v>97</v>
      </c>
      <c r="B99" s="248" t="s">
        <v>5860</v>
      </c>
      <c r="C99" s="255"/>
      <c r="D99" s="51"/>
      <c r="E99" s="254">
        <v>1500</v>
      </c>
      <c r="F99" s="243" t="s">
        <v>9073</v>
      </c>
      <c r="G99" s="243"/>
    </row>
    <row r="100" spans="1:7" ht="42.75">
      <c r="A100" s="248">
        <v>98</v>
      </c>
      <c r="B100" s="248" t="s">
        <v>5861</v>
      </c>
      <c r="C100" s="255"/>
      <c r="D100" s="51"/>
      <c r="E100" s="254">
        <v>1000</v>
      </c>
      <c r="F100" s="243" t="s">
        <v>9073</v>
      </c>
      <c r="G100" s="243"/>
    </row>
    <row r="101" spans="1:7" ht="42.75">
      <c r="A101" s="248">
        <v>99</v>
      </c>
      <c r="B101" s="248" t="s">
        <v>5862</v>
      </c>
      <c r="C101" s="255"/>
      <c r="D101" s="51"/>
      <c r="E101" s="254">
        <v>5500</v>
      </c>
      <c r="F101" s="243" t="s">
        <v>9073</v>
      </c>
      <c r="G101" s="243"/>
    </row>
    <row r="102" spans="1:7" ht="42.75">
      <c r="A102" s="248">
        <v>100</v>
      </c>
      <c r="B102" s="248" t="s">
        <v>5863</v>
      </c>
      <c r="C102" s="255"/>
      <c r="D102" s="51"/>
      <c r="E102" s="254">
        <v>15000</v>
      </c>
      <c r="F102" s="243" t="s">
        <v>9074</v>
      </c>
      <c r="G102" s="243"/>
    </row>
    <row r="103" spans="1:7" ht="42.75">
      <c r="A103" s="248">
        <v>101</v>
      </c>
      <c r="B103" s="248" t="s">
        <v>5864</v>
      </c>
      <c r="C103" s="255"/>
      <c r="D103" s="51"/>
      <c r="E103" s="254">
        <v>5500</v>
      </c>
      <c r="F103" s="243" t="s">
        <v>9074</v>
      </c>
      <c r="G103" s="243"/>
    </row>
    <row r="104" spans="1:7" ht="42.75">
      <c r="A104" s="248">
        <v>102</v>
      </c>
      <c r="B104" s="248" t="s">
        <v>5865</v>
      </c>
      <c r="C104" s="255"/>
      <c r="D104" s="51"/>
      <c r="E104" s="254">
        <v>1500</v>
      </c>
      <c r="F104" s="243" t="s">
        <v>9074</v>
      </c>
      <c r="G104" s="243"/>
    </row>
    <row r="105" spans="1:7" ht="42.75">
      <c r="A105" s="248">
        <v>103</v>
      </c>
      <c r="B105" s="248" t="s">
        <v>5866</v>
      </c>
      <c r="C105" s="255"/>
      <c r="D105" s="51"/>
      <c r="E105" s="254">
        <v>1000</v>
      </c>
      <c r="F105" s="243" t="s">
        <v>9074</v>
      </c>
      <c r="G105" s="243"/>
    </row>
    <row r="106" spans="1:7" ht="42.75">
      <c r="A106" s="248">
        <v>104</v>
      </c>
      <c r="B106" s="248" t="s">
        <v>5867</v>
      </c>
      <c r="C106" s="255"/>
      <c r="D106" s="51"/>
      <c r="E106" s="254">
        <v>5500</v>
      </c>
      <c r="F106" s="243" t="s">
        <v>9074</v>
      </c>
      <c r="G106" s="243"/>
    </row>
    <row r="107" spans="1:7" ht="42.75">
      <c r="A107" s="248">
        <v>105</v>
      </c>
      <c r="B107" s="248" t="s">
        <v>5868</v>
      </c>
      <c r="C107" s="255"/>
      <c r="D107" s="51"/>
      <c r="E107" s="254">
        <v>15000</v>
      </c>
      <c r="F107" s="243" t="s">
        <v>9074</v>
      </c>
      <c r="G107" s="243"/>
    </row>
    <row r="108" spans="1:7" ht="42.75">
      <c r="A108" s="248">
        <v>106</v>
      </c>
      <c r="B108" s="248" t="s">
        <v>5869</v>
      </c>
      <c r="C108" s="255"/>
      <c r="D108" s="51"/>
      <c r="E108" s="254">
        <v>5500</v>
      </c>
      <c r="F108" s="243" t="s">
        <v>9075</v>
      </c>
      <c r="G108" s="243"/>
    </row>
    <row r="109" spans="1:7" ht="42.75">
      <c r="A109" s="248">
        <v>107</v>
      </c>
      <c r="B109" s="248" t="s">
        <v>5870</v>
      </c>
      <c r="C109" s="255"/>
      <c r="D109" s="51"/>
      <c r="E109" s="254">
        <v>1500</v>
      </c>
      <c r="F109" s="243" t="s">
        <v>9075</v>
      </c>
      <c r="G109" s="243"/>
    </row>
    <row r="110" spans="1:7" ht="42.75">
      <c r="A110" s="248">
        <v>108</v>
      </c>
      <c r="B110" s="248" t="s">
        <v>5871</v>
      </c>
      <c r="C110" s="255"/>
      <c r="D110" s="51"/>
      <c r="E110" s="254">
        <v>1000</v>
      </c>
      <c r="F110" s="243" t="s">
        <v>9075</v>
      </c>
      <c r="G110" s="243"/>
    </row>
    <row r="111" spans="1:7" ht="42.75">
      <c r="A111" s="248">
        <v>109</v>
      </c>
      <c r="B111" s="248" t="s">
        <v>5872</v>
      </c>
      <c r="C111" s="255"/>
      <c r="D111" s="51"/>
      <c r="E111" s="254">
        <v>5250</v>
      </c>
      <c r="F111" s="243" t="s">
        <v>9075</v>
      </c>
      <c r="G111" s="243"/>
    </row>
    <row r="112" spans="1:7" ht="42.75">
      <c r="A112" s="248">
        <v>110</v>
      </c>
      <c r="B112" s="248" t="s">
        <v>5873</v>
      </c>
      <c r="C112" s="255"/>
      <c r="D112" s="51"/>
      <c r="E112" s="254">
        <v>15000</v>
      </c>
      <c r="F112" s="243" t="s">
        <v>9075</v>
      </c>
      <c r="G112" s="243"/>
    </row>
    <row r="113" spans="1:7" ht="42.75">
      <c r="A113" s="248">
        <v>111</v>
      </c>
      <c r="B113" s="248" t="s">
        <v>5874</v>
      </c>
      <c r="C113" s="255"/>
      <c r="D113" s="51"/>
      <c r="E113" s="254">
        <v>5500</v>
      </c>
      <c r="F113" s="243" t="s">
        <v>9075</v>
      </c>
      <c r="G113" s="243"/>
    </row>
    <row r="114" spans="1:7" ht="42.75">
      <c r="A114" s="248">
        <v>112</v>
      </c>
      <c r="B114" s="248" t="s">
        <v>5875</v>
      </c>
      <c r="C114" s="255"/>
      <c r="D114" s="51"/>
      <c r="E114" s="254">
        <v>1500</v>
      </c>
      <c r="F114" s="243" t="s">
        <v>9075</v>
      </c>
      <c r="G114" s="243"/>
    </row>
    <row r="115" spans="1:7" ht="42.75">
      <c r="A115" s="248">
        <v>113</v>
      </c>
      <c r="B115" s="248" t="s">
        <v>5876</v>
      </c>
      <c r="C115" s="255"/>
      <c r="D115" s="51"/>
      <c r="E115" s="254">
        <v>1000</v>
      </c>
      <c r="F115" s="243" t="s">
        <v>9075</v>
      </c>
      <c r="G115" s="243"/>
    </row>
    <row r="116" spans="1:7" ht="42.75">
      <c r="A116" s="248">
        <v>114</v>
      </c>
      <c r="B116" s="248" t="s">
        <v>5877</v>
      </c>
      <c r="C116" s="255"/>
      <c r="D116" s="51"/>
      <c r="E116" s="254">
        <v>5500</v>
      </c>
      <c r="F116" s="243" t="s">
        <v>9076</v>
      </c>
      <c r="G116" s="243"/>
    </row>
    <row r="117" spans="1:7" ht="42.75">
      <c r="A117" s="248">
        <v>115</v>
      </c>
      <c r="B117" s="248" t="s">
        <v>5878</v>
      </c>
      <c r="C117" s="255"/>
      <c r="D117" s="51"/>
      <c r="E117" s="254">
        <v>15000</v>
      </c>
      <c r="F117" s="243" t="s">
        <v>9076</v>
      </c>
      <c r="G117" s="243"/>
    </row>
    <row r="118" spans="1:7" ht="42.75">
      <c r="A118" s="248">
        <v>116</v>
      </c>
      <c r="B118" s="248" t="s">
        <v>5879</v>
      </c>
      <c r="C118" s="255"/>
      <c r="D118" s="51"/>
      <c r="E118" s="254">
        <v>5500</v>
      </c>
      <c r="F118" s="243" t="s">
        <v>9076</v>
      </c>
      <c r="G118" s="243"/>
    </row>
    <row r="119" spans="1:7" ht="42.75">
      <c r="A119" s="248">
        <v>117</v>
      </c>
      <c r="B119" s="248" t="s">
        <v>5880</v>
      </c>
      <c r="C119" s="255"/>
      <c r="D119" s="51"/>
      <c r="E119" s="254">
        <v>1500</v>
      </c>
      <c r="F119" s="243" t="s">
        <v>9076</v>
      </c>
      <c r="G119" s="243"/>
    </row>
    <row r="120" spans="1:7" ht="42.75">
      <c r="A120" s="248">
        <v>118</v>
      </c>
      <c r="B120" s="248" t="s">
        <v>5881</v>
      </c>
      <c r="C120" s="255"/>
      <c r="D120" s="51"/>
      <c r="E120" s="254">
        <v>5250</v>
      </c>
      <c r="F120" s="243" t="s">
        <v>9077</v>
      </c>
      <c r="G120" s="243"/>
    </row>
    <row r="121" spans="1:7" ht="42.75">
      <c r="A121" s="248">
        <v>119</v>
      </c>
      <c r="B121" s="248" t="s">
        <v>5882</v>
      </c>
      <c r="C121" s="255"/>
      <c r="D121" s="51"/>
      <c r="E121" s="254">
        <v>5500</v>
      </c>
      <c r="F121" s="243" t="s">
        <v>9077</v>
      </c>
      <c r="G121" s="243"/>
    </row>
    <row r="122" spans="1:7" ht="42.75">
      <c r="A122" s="248">
        <v>120</v>
      </c>
      <c r="B122" s="248" t="s">
        <v>5883</v>
      </c>
      <c r="C122" s="255"/>
      <c r="D122" s="51"/>
      <c r="E122" s="254">
        <v>15000</v>
      </c>
      <c r="F122" s="243" t="s">
        <v>9077</v>
      </c>
      <c r="G122" s="243"/>
    </row>
    <row r="123" spans="1:7" ht="42.75">
      <c r="A123" s="248">
        <v>121</v>
      </c>
      <c r="B123" s="248" t="s">
        <v>5883</v>
      </c>
      <c r="C123" s="255"/>
      <c r="D123" s="51"/>
      <c r="E123" s="254">
        <v>1000</v>
      </c>
      <c r="F123" s="243" t="s">
        <v>9077</v>
      </c>
      <c r="G123" s="243"/>
    </row>
    <row r="124" spans="1:7" ht="42.75">
      <c r="A124" s="248">
        <v>122</v>
      </c>
      <c r="B124" s="248" t="s">
        <v>5884</v>
      </c>
      <c r="C124" s="255"/>
      <c r="D124" s="51"/>
      <c r="E124" s="254">
        <v>5250</v>
      </c>
      <c r="F124" s="243" t="s">
        <v>9077</v>
      </c>
      <c r="G124" s="243"/>
    </row>
    <row r="125" spans="1:7" ht="42.75">
      <c r="A125" s="248">
        <v>123</v>
      </c>
      <c r="B125" s="248" t="s">
        <v>5885</v>
      </c>
      <c r="C125" s="255"/>
      <c r="D125" s="51"/>
      <c r="E125" s="254">
        <v>12500</v>
      </c>
      <c r="F125" s="243" t="s">
        <v>9078</v>
      </c>
      <c r="G125" s="243"/>
    </row>
    <row r="126" spans="1:7" ht="42.75">
      <c r="A126" s="248">
        <v>124</v>
      </c>
      <c r="B126" s="248" t="s">
        <v>5886</v>
      </c>
      <c r="C126" s="255"/>
      <c r="D126" s="51"/>
      <c r="E126" s="254">
        <v>5000</v>
      </c>
      <c r="F126" s="243" t="s">
        <v>9078</v>
      </c>
      <c r="G126" s="243"/>
    </row>
    <row r="127" spans="1:7" ht="42.75">
      <c r="A127" s="248">
        <v>125</v>
      </c>
      <c r="B127" s="248" t="s">
        <v>5887</v>
      </c>
      <c r="C127" s="255"/>
      <c r="D127" s="51"/>
      <c r="E127" s="254">
        <v>5000</v>
      </c>
      <c r="F127" s="243" t="s">
        <v>9079</v>
      </c>
      <c r="G127" s="243"/>
    </row>
    <row r="128" spans="1:7" ht="42.75">
      <c r="A128" s="248">
        <v>126</v>
      </c>
      <c r="B128" s="248" t="s">
        <v>5888</v>
      </c>
      <c r="C128" s="255"/>
      <c r="D128" s="51"/>
      <c r="E128" s="254">
        <v>5000</v>
      </c>
      <c r="F128" s="243" t="s">
        <v>9079</v>
      </c>
      <c r="G128" s="243"/>
    </row>
    <row r="129" spans="1:7" ht="42.75">
      <c r="A129" s="248">
        <v>127</v>
      </c>
      <c r="B129" s="248" t="s">
        <v>5889</v>
      </c>
      <c r="C129" s="255"/>
      <c r="D129" s="51"/>
      <c r="E129" s="254">
        <v>5000</v>
      </c>
      <c r="F129" s="243" t="s">
        <v>9079</v>
      </c>
      <c r="G129" s="243"/>
    </row>
    <row r="130" spans="1:7" ht="27" customHeight="1">
      <c r="A130" s="554" t="s">
        <v>1938</v>
      </c>
      <c r="B130" s="554"/>
      <c r="C130" s="554"/>
      <c r="D130" s="554"/>
      <c r="E130" s="234">
        <f>SUM(E3:E129)</f>
        <v>8095250</v>
      </c>
      <c r="F130" s="308"/>
      <c r="G130" s="278"/>
    </row>
    <row r="131" spans="1:7">
      <c r="A131" s="19"/>
      <c r="B131" s="19"/>
      <c r="C131" s="13"/>
      <c r="D131" s="19"/>
      <c r="F131" s="19"/>
      <c r="G131" s="16"/>
    </row>
    <row r="132" spans="1:7">
      <c r="E132" s="149"/>
    </row>
    <row r="208" spans="1:7" s="19" customFormat="1">
      <c r="A208" s="3"/>
      <c r="B208" s="3"/>
      <c r="C208" s="112"/>
      <c r="D208" s="3"/>
      <c r="F208" s="3"/>
      <c r="G208" s="11"/>
    </row>
    <row r="209" spans="1:7" s="19" customFormat="1">
      <c r="A209" s="3"/>
      <c r="B209" s="3"/>
      <c r="C209" s="112"/>
      <c r="D209" s="3"/>
      <c r="F209" s="3"/>
      <c r="G209" s="11"/>
    </row>
    <row r="210" spans="1:7" s="19" customFormat="1">
      <c r="A210" s="3"/>
      <c r="B210" s="3"/>
      <c r="C210" s="112"/>
      <c r="D210" s="3"/>
      <c r="F210" s="3"/>
      <c r="G210" s="11"/>
    </row>
    <row r="211" spans="1:7" s="19" customFormat="1">
      <c r="A211" s="3"/>
      <c r="B211" s="3"/>
      <c r="C211" s="112"/>
      <c r="D211" s="3"/>
      <c r="F211" s="3"/>
      <c r="G211" s="11"/>
    </row>
    <row r="212" spans="1:7" s="19" customFormat="1">
      <c r="A212" s="3"/>
      <c r="B212" s="3"/>
      <c r="C212" s="112"/>
      <c r="D212" s="3"/>
      <c r="F212" s="3"/>
      <c r="G212" s="11"/>
    </row>
    <row r="213" spans="1:7" s="19" customFormat="1">
      <c r="A213" s="3"/>
      <c r="B213" s="3"/>
      <c r="C213" s="112"/>
      <c r="D213" s="3"/>
      <c r="F213" s="3"/>
      <c r="G213" s="11"/>
    </row>
    <row r="214" spans="1:7" s="19" customFormat="1">
      <c r="A214" s="3"/>
      <c r="B214" s="3"/>
      <c r="C214" s="112"/>
      <c r="D214" s="3"/>
      <c r="F214" s="3"/>
      <c r="G214" s="11"/>
    </row>
    <row r="215" spans="1:7" s="19" customFormat="1">
      <c r="A215" s="3"/>
      <c r="B215" s="3"/>
      <c r="C215" s="112"/>
      <c r="D215" s="3"/>
      <c r="F215" s="3"/>
      <c r="G215" s="11"/>
    </row>
    <row r="216" spans="1:7" s="19" customFormat="1">
      <c r="A216" s="3"/>
      <c r="B216" s="3"/>
      <c r="C216" s="112"/>
      <c r="D216" s="3"/>
      <c r="F216" s="3"/>
      <c r="G216" s="11"/>
    </row>
    <row r="217" spans="1:7" s="19" customFormat="1">
      <c r="A217" s="3"/>
      <c r="B217" s="3"/>
      <c r="C217" s="112"/>
      <c r="D217" s="3"/>
      <c r="F217" s="3"/>
      <c r="G217" s="11"/>
    </row>
    <row r="218" spans="1:7" s="19" customFormat="1">
      <c r="A218" s="3"/>
      <c r="B218" s="3"/>
      <c r="C218" s="112"/>
      <c r="D218" s="3"/>
      <c r="F218" s="3"/>
      <c r="G218" s="11"/>
    </row>
    <row r="219" spans="1:7" s="19" customFormat="1">
      <c r="A219" s="3"/>
      <c r="B219" s="3"/>
      <c r="C219" s="112"/>
      <c r="D219" s="3"/>
      <c r="F219" s="3"/>
      <c r="G219" s="11"/>
    </row>
    <row r="220" spans="1:7" s="19" customFormat="1">
      <c r="A220" s="3"/>
      <c r="B220" s="3"/>
      <c r="C220" s="112"/>
      <c r="D220" s="3"/>
      <c r="F220" s="3"/>
      <c r="G220" s="11"/>
    </row>
    <row r="221" spans="1:7" s="19" customFormat="1">
      <c r="A221" s="3"/>
      <c r="B221" s="3"/>
      <c r="C221" s="112"/>
      <c r="D221" s="3"/>
      <c r="F221" s="3"/>
      <c r="G221" s="11"/>
    </row>
  </sheetData>
  <mergeCells count="1">
    <mergeCell ref="A130:D130"/>
  </mergeCells>
  <phoneticPr fontId="2" type="noConversion"/>
  <printOptions horizontalCentered="1"/>
  <pageMargins left="0.70866141732283472" right="0.51181102362204722" top="0.55118110236220474" bottom="0.55118110236220474" header="0.31496062992125984" footer="0.31496062992125984"/>
  <pageSetup paperSize="9" scale="90" fitToHeight="10" orientation="portrait" horizontalDpi="4294967295" verticalDpi="4294967295" r:id="rId1"/>
  <headerFooter>
    <oddFooter>&amp;C&amp;P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
  <sheetViews>
    <sheetView topLeftCell="A16" zoomScale="90" zoomScaleNormal="90" workbookViewId="0">
      <selection activeCell="D4" sqref="D4:E12"/>
    </sheetView>
  </sheetViews>
  <sheetFormatPr defaultColWidth="8.875" defaultRowHeight="14.25"/>
  <cols>
    <col min="1" max="1" width="8.5" style="19" customWidth="1"/>
    <col min="2" max="2" width="10.625" style="19" bestFit="1" customWidth="1"/>
    <col min="3" max="3" width="10.875" style="19" customWidth="1"/>
    <col min="4" max="4" width="17.5" style="19" customWidth="1"/>
    <col min="5" max="5" width="18.625" style="19" customWidth="1"/>
    <col min="6" max="6" width="17" style="19" customWidth="1"/>
    <col min="7" max="7" width="12.5" style="150" customWidth="1"/>
    <col min="8" max="8" width="10" style="19" customWidth="1"/>
    <col min="9" max="9" width="11" style="19" customWidth="1"/>
    <col min="10" max="10" width="14.125" style="19" customWidth="1"/>
    <col min="11" max="12" width="8.125" style="19" customWidth="1"/>
    <col min="13" max="13" width="14.75" style="16" customWidth="1"/>
    <col min="14" max="16384" width="8.875" style="19"/>
  </cols>
  <sheetData>
    <row r="1" spans="1:13" s="22" customFormat="1" ht="24" customHeight="1">
      <c r="A1" s="268" t="s">
        <v>8761</v>
      </c>
      <c r="G1" s="340"/>
      <c r="M1" s="270"/>
    </row>
    <row r="2" spans="1:13" s="3" customFormat="1">
      <c r="A2" s="547" t="s">
        <v>5890</v>
      </c>
      <c r="B2" s="547" t="s">
        <v>5891</v>
      </c>
      <c r="C2" s="547" t="s">
        <v>8759</v>
      </c>
      <c r="D2" s="547" t="s">
        <v>5892</v>
      </c>
      <c r="E2" s="547" t="s">
        <v>5893</v>
      </c>
      <c r="F2" s="547" t="s">
        <v>5894</v>
      </c>
      <c r="G2" s="586" t="s">
        <v>8611</v>
      </c>
      <c r="H2" s="632" t="s">
        <v>5895</v>
      </c>
      <c r="I2" s="547" t="s">
        <v>41</v>
      </c>
      <c r="J2" s="547" t="s">
        <v>5896</v>
      </c>
      <c r="K2" s="547"/>
      <c r="L2" s="547"/>
      <c r="M2" s="547" t="s">
        <v>8760</v>
      </c>
    </row>
    <row r="3" spans="1:13" s="3" customFormat="1">
      <c r="A3" s="547"/>
      <c r="B3" s="547"/>
      <c r="C3" s="547"/>
      <c r="D3" s="547"/>
      <c r="E3" s="547"/>
      <c r="F3" s="547"/>
      <c r="G3" s="586"/>
      <c r="H3" s="632"/>
      <c r="I3" s="547"/>
      <c r="J3" s="244" t="s">
        <v>5897</v>
      </c>
      <c r="K3" s="547" t="s">
        <v>5898</v>
      </c>
      <c r="L3" s="547"/>
      <c r="M3" s="547"/>
    </row>
    <row r="4" spans="1:13" ht="42.75">
      <c r="A4" s="248">
        <v>1</v>
      </c>
      <c r="B4" s="248" t="s">
        <v>5899</v>
      </c>
      <c r="C4" s="423">
        <v>1020000</v>
      </c>
      <c r="D4" s="243"/>
      <c r="E4" s="255"/>
      <c r="F4" s="365" t="s">
        <v>5900</v>
      </c>
      <c r="G4" s="585">
        <v>3600000</v>
      </c>
      <c r="H4" s="593">
        <v>0.03</v>
      </c>
      <c r="I4" s="592"/>
      <c r="J4" s="628" t="s">
        <v>5901</v>
      </c>
      <c r="K4" s="248"/>
      <c r="L4" s="248"/>
      <c r="M4" s="630" t="s">
        <v>8764</v>
      </c>
    </row>
    <row r="5" spans="1:13" ht="42.75">
      <c r="A5" s="248">
        <v>2</v>
      </c>
      <c r="B5" s="248" t="s">
        <v>5902</v>
      </c>
      <c r="C5" s="423">
        <v>1020000</v>
      </c>
      <c r="D5" s="243"/>
      <c r="E5" s="255"/>
      <c r="F5" s="365" t="s">
        <v>5903</v>
      </c>
      <c r="G5" s="584"/>
      <c r="H5" s="551"/>
      <c r="I5" s="551"/>
      <c r="J5" s="573"/>
      <c r="K5" s="248"/>
      <c r="L5" s="248"/>
      <c r="M5" s="631"/>
    </row>
    <row r="6" spans="1:13" ht="42.75">
      <c r="A6" s="248">
        <v>3</v>
      </c>
      <c r="B6" s="248" t="s">
        <v>3324</v>
      </c>
      <c r="C6" s="423">
        <v>1020000</v>
      </c>
      <c r="D6" s="243"/>
      <c r="E6" s="255"/>
      <c r="F6" s="365" t="s">
        <v>5904</v>
      </c>
      <c r="G6" s="584"/>
      <c r="H6" s="551"/>
      <c r="I6" s="551"/>
      <c r="J6" s="573"/>
      <c r="K6" s="248"/>
      <c r="L6" s="248"/>
      <c r="M6" s="631"/>
    </row>
    <row r="7" spans="1:13" ht="85.5">
      <c r="A7" s="248">
        <v>4</v>
      </c>
      <c r="B7" s="248" t="s">
        <v>5905</v>
      </c>
      <c r="C7" s="423">
        <v>650000</v>
      </c>
      <c r="D7" s="243"/>
      <c r="E7" s="255"/>
      <c r="F7" s="365" t="s">
        <v>5906</v>
      </c>
      <c r="G7" s="339">
        <v>650000</v>
      </c>
      <c r="H7" s="508">
        <v>0.03</v>
      </c>
      <c r="I7" s="424"/>
      <c r="J7" s="264" t="s">
        <v>5907</v>
      </c>
      <c r="K7" s="248"/>
      <c r="L7" s="248"/>
      <c r="M7" s="425" t="s">
        <v>5908</v>
      </c>
    </row>
    <row r="8" spans="1:13" s="175" customFormat="1" ht="42.75">
      <c r="A8" s="248">
        <v>5</v>
      </c>
      <c r="B8" s="248" t="s">
        <v>5909</v>
      </c>
      <c r="C8" s="423">
        <v>200000</v>
      </c>
      <c r="D8" s="243"/>
      <c r="E8" s="255"/>
      <c r="F8" s="365" t="s">
        <v>5910</v>
      </c>
      <c r="G8" s="585">
        <v>500000</v>
      </c>
      <c r="H8" s="626">
        <v>6.6600000000000006E-2</v>
      </c>
      <c r="I8" s="614"/>
      <c r="J8" s="628" t="s">
        <v>5911</v>
      </c>
      <c r="K8" s="248"/>
      <c r="L8" s="248"/>
      <c r="M8" s="629" t="s">
        <v>8762</v>
      </c>
    </row>
    <row r="9" spans="1:13" ht="42.75">
      <c r="A9" s="248">
        <v>6</v>
      </c>
      <c r="B9" s="248" t="s">
        <v>5909</v>
      </c>
      <c r="C9" s="423">
        <v>200000</v>
      </c>
      <c r="D9" s="243"/>
      <c r="E9" s="255"/>
      <c r="F9" s="365" t="s">
        <v>5910</v>
      </c>
      <c r="G9" s="584"/>
      <c r="H9" s="627"/>
      <c r="I9" s="551"/>
      <c r="J9" s="573"/>
      <c r="K9" s="248"/>
      <c r="L9" s="248"/>
      <c r="M9" s="573"/>
    </row>
    <row r="10" spans="1:13" ht="42.75">
      <c r="A10" s="248">
        <v>7</v>
      </c>
      <c r="B10" s="248" t="s">
        <v>5912</v>
      </c>
      <c r="C10" s="423">
        <v>150000</v>
      </c>
      <c r="D10" s="243"/>
      <c r="E10" s="255"/>
      <c r="F10" s="365" t="s">
        <v>5913</v>
      </c>
      <c r="G10" s="585">
        <v>370000</v>
      </c>
      <c r="H10" s="626">
        <v>0.03</v>
      </c>
      <c r="I10" s="614"/>
      <c r="J10" s="628" t="s">
        <v>8763</v>
      </c>
      <c r="K10" s="248"/>
      <c r="L10" s="248"/>
      <c r="M10" s="629"/>
    </row>
    <row r="11" spans="1:13" ht="42.75">
      <c r="A11" s="248">
        <v>8</v>
      </c>
      <c r="B11" s="248" t="s">
        <v>5912</v>
      </c>
      <c r="C11" s="423">
        <v>220000</v>
      </c>
      <c r="D11" s="243"/>
      <c r="E11" s="255"/>
      <c r="F11" s="365" t="s">
        <v>5914</v>
      </c>
      <c r="G11" s="584"/>
      <c r="H11" s="627"/>
      <c r="I11" s="551"/>
      <c r="J11" s="573"/>
      <c r="K11" s="248"/>
      <c r="L11" s="248"/>
      <c r="M11" s="573"/>
    </row>
    <row r="12" spans="1:13" ht="85.5">
      <c r="A12" s="248">
        <v>9</v>
      </c>
      <c r="B12" s="248" t="s">
        <v>5915</v>
      </c>
      <c r="C12" s="423">
        <v>200000</v>
      </c>
      <c r="D12" s="243"/>
      <c r="E12" s="255"/>
      <c r="F12" s="365" t="s">
        <v>5916</v>
      </c>
      <c r="G12" s="339">
        <v>200000</v>
      </c>
      <c r="H12" s="253">
        <f>150000/5000000</f>
        <v>0.03</v>
      </c>
      <c r="I12" s="252"/>
      <c r="J12" s="365" t="s">
        <v>5917</v>
      </c>
      <c r="K12" s="248"/>
      <c r="L12" s="248"/>
      <c r="M12" s="111" t="s">
        <v>5918</v>
      </c>
    </row>
    <row r="13" spans="1:13" ht="27" customHeight="1">
      <c r="A13" s="554" t="s">
        <v>1938</v>
      </c>
      <c r="B13" s="554"/>
      <c r="C13" s="234">
        <f>SUM(C4:C12)</f>
        <v>4680000</v>
      </c>
      <c r="D13" s="243" t="s">
        <v>5919</v>
      </c>
      <c r="E13" s="255"/>
      <c r="F13" s="248"/>
      <c r="G13" s="339"/>
      <c r="H13" s="248"/>
      <c r="I13" s="248"/>
      <c r="J13" s="248"/>
      <c r="K13" s="248"/>
      <c r="L13" s="248"/>
      <c r="M13" s="361"/>
    </row>
    <row r="14" spans="1:13" ht="39.75" customHeight="1">
      <c r="A14" s="555" t="s">
        <v>9460</v>
      </c>
      <c r="B14" s="610"/>
      <c r="C14" s="610"/>
      <c r="D14" s="610"/>
      <c r="E14" s="610"/>
      <c r="F14" s="610"/>
      <c r="G14" s="610"/>
      <c r="H14" s="610"/>
      <c r="I14" s="610"/>
      <c r="J14" s="610"/>
      <c r="K14" s="610"/>
      <c r="L14" s="610"/>
      <c r="M14" s="610"/>
    </row>
  </sheetData>
  <mergeCells count="29">
    <mergeCell ref="E2:E3"/>
    <mergeCell ref="A2:A3"/>
    <mergeCell ref="B2:B3"/>
    <mergeCell ref="C2:C3"/>
    <mergeCell ref="D2:D3"/>
    <mergeCell ref="M4:M6"/>
    <mergeCell ref="M2:M3"/>
    <mergeCell ref="F2:F3"/>
    <mergeCell ref="G2:G3"/>
    <mergeCell ref="H2:H3"/>
    <mergeCell ref="I2:I3"/>
    <mergeCell ref="J2:L2"/>
    <mergeCell ref="K3:L3"/>
    <mergeCell ref="G4:G6"/>
    <mergeCell ref="H4:H6"/>
    <mergeCell ref="I4:I6"/>
    <mergeCell ref="J4:J6"/>
    <mergeCell ref="A14:M14"/>
    <mergeCell ref="A13:B13"/>
    <mergeCell ref="G8:G9"/>
    <mergeCell ref="H8:H9"/>
    <mergeCell ref="I8:I9"/>
    <mergeCell ref="J8:J9"/>
    <mergeCell ref="M8:M9"/>
    <mergeCell ref="G10:G11"/>
    <mergeCell ref="H10:H11"/>
    <mergeCell ref="I10:I11"/>
    <mergeCell ref="J10:J11"/>
    <mergeCell ref="M10:M11"/>
  </mergeCells>
  <phoneticPr fontId="2" type="noConversion"/>
  <printOptions horizontalCentered="1"/>
  <pageMargins left="0.44" right="0.51181102362204722" top="0.74803149606299213" bottom="0.55118110236220474" header="0.31496062992125984" footer="0.31496062992125984"/>
  <pageSetup paperSize="9" scale="84" fitToHeight="0" orientation="landscape" horizontalDpi="4294967295" verticalDpi="4294967295" r:id="rId1"/>
  <headerFooter>
    <oddFooter>&amp;C&amp;P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5"/>
  <sheetViews>
    <sheetView zoomScaleNormal="100" workbookViewId="0">
      <selection activeCell="C3" sqref="C3:D100"/>
    </sheetView>
  </sheetViews>
  <sheetFormatPr defaultColWidth="9" defaultRowHeight="14.25"/>
  <cols>
    <col min="1" max="1" width="5.375" style="3" customWidth="1"/>
    <col min="2" max="2" width="11.875" style="3" customWidth="1"/>
    <col min="3" max="3" width="17.125" style="3" customWidth="1"/>
    <col min="4" max="4" width="17.25" style="3" customWidth="1"/>
    <col min="5" max="5" width="10.75" style="19" customWidth="1"/>
    <col min="6" max="6" width="13.25" style="11" customWidth="1"/>
    <col min="7" max="7" width="18.875" style="11" customWidth="1"/>
    <col min="8" max="16384" width="9" style="3"/>
  </cols>
  <sheetData>
    <row r="1" spans="1:7" s="2" customFormat="1" ht="19.5">
      <c r="A1" s="1" t="s">
        <v>8765</v>
      </c>
      <c r="E1" s="22"/>
      <c r="F1" s="41"/>
      <c r="G1" s="41"/>
    </row>
    <row r="2" spans="1:7">
      <c r="A2" s="244" t="s">
        <v>5920</v>
      </c>
      <c r="B2" s="244" t="s">
        <v>5921</v>
      </c>
      <c r="C2" s="244" t="s">
        <v>5922</v>
      </c>
      <c r="D2" s="244" t="s">
        <v>5923</v>
      </c>
      <c r="E2" s="120" t="s">
        <v>5924</v>
      </c>
      <c r="F2" s="244" t="s">
        <v>5925</v>
      </c>
      <c r="G2" s="312" t="s">
        <v>5926</v>
      </c>
    </row>
    <row r="3" spans="1:7" ht="42.75">
      <c r="A3" s="248">
        <v>1</v>
      </c>
      <c r="B3" s="248" t="s">
        <v>5927</v>
      </c>
      <c r="C3" s="255"/>
      <c r="D3" s="243"/>
      <c r="E3" s="254">
        <v>200000</v>
      </c>
      <c r="F3" s="365" t="s">
        <v>5928</v>
      </c>
      <c r="G3" s="243" t="s">
        <v>5929</v>
      </c>
    </row>
    <row r="4" spans="1:7" ht="42.75">
      <c r="A4" s="248">
        <v>2</v>
      </c>
      <c r="B4" s="248" t="s">
        <v>3324</v>
      </c>
      <c r="C4" s="255"/>
      <c r="D4" s="243"/>
      <c r="E4" s="254">
        <v>160000</v>
      </c>
      <c r="F4" s="243" t="s">
        <v>5928</v>
      </c>
      <c r="G4" s="243" t="s">
        <v>5929</v>
      </c>
    </row>
    <row r="5" spans="1:7" ht="42.75">
      <c r="A5" s="248">
        <v>3</v>
      </c>
      <c r="B5" s="248" t="s">
        <v>5930</v>
      </c>
      <c r="C5" s="255"/>
      <c r="D5" s="243"/>
      <c r="E5" s="254">
        <v>90000</v>
      </c>
      <c r="F5" s="243" t="s">
        <v>5931</v>
      </c>
      <c r="G5" s="243" t="s">
        <v>5929</v>
      </c>
    </row>
    <row r="6" spans="1:7" ht="42.75">
      <c r="A6" s="248">
        <v>4</v>
      </c>
      <c r="B6" s="248" t="s">
        <v>5932</v>
      </c>
      <c r="C6" s="255"/>
      <c r="D6" s="243"/>
      <c r="E6" s="254">
        <v>80000</v>
      </c>
      <c r="F6" s="365" t="s">
        <v>5933</v>
      </c>
      <c r="G6" s="243" t="s">
        <v>5934</v>
      </c>
    </row>
    <row r="7" spans="1:7" ht="42.75">
      <c r="A7" s="248">
        <v>5</v>
      </c>
      <c r="B7" s="248" t="s">
        <v>5935</v>
      </c>
      <c r="C7" s="255"/>
      <c r="D7" s="243"/>
      <c r="E7" s="254">
        <v>90000</v>
      </c>
      <c r="F7" s="243" t="s">
        <v>5928</v>
      </c>
      <c r="G7" s="243" t="s">
        <v>5929</v>
      </c>
    </row>
    <row r="8" spans="1:7" ht="42.75">
      <c r="A8" s="248">
        <v>6</v>
      </c>
      <c r="B8" s="248" t="s">
        <v>5936</v>
      </c>
      <c r="C8" s="255"/>
      <c r="D8" s="243"/>
      <c r="E8" s="254">
        <v>80000</v>
      </c>
      <c r="F8" s="243" t="s">
        <v>5937</v>
      </c>
      <c r="G8" s="243" t="s">
        <v>5938</v>
      </c>
    </row>
    <row r="9" spans="1:7" ht="42.75">
      <c r="A9" s="248">
        <v>7</v>
      </c>
      <c r="B9" s="248" t="s">
        <v>5939</v>
      </c>
      <c r="C9" s="255"/>
      <c r="D9" s="243"/>
      <c r="E9" s="254">
        <v>90000</v>
      </c>
      <c r="F9" s="243" t="s">
        <v>5928</v>
      </c>
      <c r="G9" s="243" t="s">
        <v>5929</v>
      </c>
    </row>
    <row r="10" spans="1:7" ht="42.75">
      <c r="A10" s="248">
        <v>8</v>
      </c>
      <c r="B10" s="248" t="s">
        <v>5940</v>
      </c>
      <c r="C10" s="255"/>
      <c r="D10" s="243"/>
      <c r="E10" s="254">
        <v>90000</v>
      </c>
      <c r="F10" s="243" t="s">
        <v>5928</v>
      </c>
      <c r="G10" s="243" t="s">
        <v>5941</v>
      </c>
    </row>
    <row r="11" spans="1:7" ht="42.75">
      <c r="A11" s="248">
        <v>9</v>
      </c>
      <c r="B11" s="248" t="s">
        <v>5942</v>
      </c>
      <c r="C11" s="255"/>
      <c r="D11" s="243"/>
      <c r="E11" s="254">
        <v>125000</v>
      </c>
      <c r="F11" s="243" t="s">
        <v>5928</v>
      </c>
      <c r="G11" s="243" t="s">
        <v>5941</v>
      </c>
    </row>
    <row r="12" spans="1:7" ht="42.75">
      <c r="A12" s="248">
        <v>10</v>
      </c>
      <c r="B12" s="248" t="s">
        <v>5943</v>
      </c>
      <c r="C12" s="255"/>
      <c r="D12" s="243"/>
      <c r="E12" s="254">
        <v>80000</v>
      </c>
      <c r="F12" s="243" t="s">
        <v>5933</v>
      </c>
      <c r="G12" s="243" t="s">
        <v>5938</v>
      </c>
    </row>
    <row r="13" spans="1:7" ht="42.75">
      <c r="A13" s="248">
        <v>11</v>
      </c>
      <c r="B13" s="248" t="s">
        <v>5944</v>
      </c>
      <c r="C13" s="255"/>
      <c r="D13" s="243"/>
      <c r="E13" s="254">
        <v>90000</v>
      </c>
      <c r="F13" s="243" t="s">
        <v>5928</v>
      </c>
      <c r="G13" s="243" t="s">
        <v>5941</v>
      </c>
    </row>
    <row r="14" spans="1:7" ht="42.75">
      <c r="A14" s="248">
        <v>12</v>
      </c>
      <c r="B14" s="248" t="s">
        <v>5945</v>
      </c>
      <c r="C14" s="255"/>
      <c r="D14" s="243"/>
      <c r="E14" s="254">
        <v>80000</v>
      </c>
      <c r="F14" s="243" t="s">
        <v>5933</v>
      </c>
      <c r="G14" s="243" t="s">
        <v>5938</v>
      </c>
    </row>
    <row r="15" spans="1:7" ht="42.75">
      <c r="A15" s="248">
        <v>13</v>
      </c>
      <c r="B15" s="248" t="s">
        <v>5946</v>
      </c>
      <c r="C15" s="255"/>
      <c r="D15" s="243"/>
      <c r="E15" s="254">
        <v>90000</v>
      </c>
      <c r="F15" s="243" t="s">
        <v>5928</v>
      </c>
      <c r="G15" s="243" t="s">
        <v>5941</v>
      </c>
    </row>
    <row r="16" spans="1:7" ht="42.75">
      <c r="A16" s="248">
        <v>14</v>
      </c>
      <c r="B16" s="248" t="s">
        <v>5947</v>
      </c>
      <c r="C16" s="255"/>
      <c r="D16" s="243"/>
      <c r="E16" s="254">
        <v>18000</v>
      </c>
      <c r="F16" s="243" t="s">
        <v>5928</v>
      </c>
      <c r="G16" s="243" t="s">
        <v>5941</v>
      </c>
    </row>
    <row r="17" spans="1:7" ht="42.75">
      <c r="A17" s="248">
        <v>15</v>
      </c>
      <c r="B17" s="248" t="s">
        <v>5948</v>
      </c>
      <c r="C17" s="255"/>
      <c r="D17" s="243"/>
      <c r="E17" s="254">
        <v>36000</v>
      </c>
      <c r="F17" s="243" t="s">
        <v>5928</v>
      </c>
      <c r="G17" s="243" t="s">
        <v>5941</v>
      </c>
    </row>
    <row r="18" spans="1:7" ht="42.75">
      <c r="A18" s="248">
        <v>16</v>
      </c>
      <c r="B18" s="248" t="s">
        <v>5948</v>
      </c>
      <c r="C18" s="255"/>
      <c r="D18" s="243"/>
      <c r="E18" s="254">
        <v>80000</v>
      </c>
      <c r="F18" s="243" t="s">
        <v>5933</v>
      </c>
      <c r="G18" s="243" t="s">
        <v>5938</v>
      </c>
    </row>
    <row r="19" spans="1:7" ht="42.75">
      <c r="A19" s="248">
        <v>17</v>
      </c>
      <c r="B19" s="248" t="s">
        <v>5949</v>
      </c>
      <c r="C19" s="255"/>
      <c r="D19" s="243"/>
      <c r="E19" s="254">
        <v>90000</v>
      </c>
      <c r="F19" s="243" t="s">
        <v>5928</v>
      </c>
      <c r="G19" s="243" t="s">
        <v>5941</v>
      </c>
    </row>
    <row r="20" spans="1:7" ht="42.75">
      <c r="A20" s="248">
        <v>18</v>
      </c>
      <c r="B20" s="248" t="s">
        <v>5950</v>
      </c>
      <c r="C20" s="255"/>
      <c r="D20" s="243"/>
      <c r="E20" s="254">
        <v>30000</v>
      </c>
      <c r="F20" s="243" t="s">
        <v>5928</v>
      </c>
      <c r="G20" s="243" t="s">
        <v>5941</v>
      </c>
    </row>
    <row r="21" spans="1:7" ht="42.75">
      <c r="A21" s="248">
        <v>19</v>
      </c>
      <c r="B21" s="248" t="s">
        <v>5951</v>
      </c>
      <c r="C21" s="365"/>
      <c r="D21" s="243"/>
      <c r="E21" s="254">
        <v>80000</v>
      </c>
      <c r="F21" s="365" t="s">
        <v>5933</v>
      </c>
      <c r="G21" s="243" t="s">
        <v>5952</v>
      </c>
    </row>
    <row r="22" spans="1:7" ht="42.75">
      <c r="A22" s="248">
        <v>20</v>
      </c>
      <c r="B22" s="248" t="s">
        <v>5953</v>
      </c>
      <c r="C22" s="365"/>
      <c r="D22" s="243"/>
      <c r="E22" s="254">
        <v>30000</v>
      </c>
      <c r="F22" s="365" t="s">
        <v>5933</v>
      </c>
      <c r="G22" s="243" t="s">
        <v>5952</v>
      </c>
    </row>
    <row r="23" spans="1:7" ht="42.75">
      <c r="A23" s="248">
        <v>21</v>
      </c>
      <c r="B23" s="248" t="s">
        <v>5954</v>
      </c>
      <c r="C23" s="365"/>
      <c r="D23" s="243"/>
      <c r="E23" s="254">
        <v>10000</v>
      </c>
      <c r="F23" s="243" t="s">
        <v>5928</v>
      </c>
      <c r="G23" s="243" t="s">
        <v>5955</v>
      </c>
    </row>
    <row r="24" spans="1:7" ht="42.75">
      <c r="A24" s="248">
        <v>22</v>
      </c>
      <c r="B24" s="248" t="s">
        <v>5954</v>
      </c>
      <c r="C24" s="365"/>
      <c r="D24" s="243"/>
      <c r="E24" s="254">
        <v>10000</v>
      </c>
      <c r="F24" s="365" t="s">
        <v>5933</v>
      </c>
      <c r="G24" s="243" t="s">
        <v>5956</v>
      </c>
    </row>
    <row r="25" spans="1:7" ht="42.75">
      <c r="A25" s="248">
        <v>23</v>
      </c>
      <c r="B25" s="248" t="s">
        <v>5957</v>
      </c>
      <c r="C25" s="365"/>
      <c r="D25" s="243"/>
      <c r="E25" s="254">
        <v>20000</v>
      </c>
      <c r="F25" s="243" t="s">
        <v>5928</v>
      </c>
      <c r="G25" s="243" t="s">
        <v>5955</v>
      </c>
    </row>
    <row r="26" spans="1:7" ht="42.75">
      <c r="A26" s="248">
        <v>24</v>
      </c>
      <c r="B26" s="248" t="s">
        <v>5957</v>
      </c>
      <c r="C26" s="365"/>
      <c r="D26" s="243"/>
      <c r="E26" s="254">
        <v>20000</v>
      </c>
      <c r="F26" s="365" t="s">
        <v>5933</v>
      </c>
      <c r="G26" s="243" t="s">
        <v>5956</v>
      </c>
    </row>
    <row r="27" spans="1:7" ht="42.75">
      <c r="A27" s="248">
        <v>25</v>
      </c>
      <c r="B27" s="248" t="s">
        <v>5958</v>
      </c>
      <c r="C27" s="365"/>
      <c r="D27" s="243"/>
      <c r="E27" s="254">
        <v>10000</v>
      </c>
      <c r="F27" s="243" t="s">
        <v>5928</v>
      </c>
      <c r="G27" s="243" t="s">
        <v>5955</v>
      </c>
    </row>
    <row r="28" spans="1:7" ht="42.75">
      <c r="A28" s="248">
        <v>26</v>
      </c>
      <c r="B28" s="248" t="s">
        <v>5958</v>
      </c>
      <c r="C28" s="365"/>
      <c r="D28" s="243"/>
      <c r="E28" s="254">
        <v>10000</v>
      </c>
      <c r="F28" s="365" t="s">
        <v>5933</v>
      </c>
      <c r="G28" s="243" t="s">
        <v>5956</v>
      </c>
    </row>
    <row r="29" spans="1:7" ht="42.75">
      <c r="A29" s="248">
        <v>27</v>
      </c>
      <c r="B29" s="248" t="s">
        <v>5959</v>
      </c>
      <c r="C29" s="365"/>
      <c r="D29" s="243"/>
      <c r="E29" s="254">
        <v>10000</v>
      </c>
      <c r="F29" s="365" t="s">
        <v>5933</v>
      </c>
      <c r="G29" s="243" t="s">
        <v>5956</v>
      </c>
    </row>
    <row r="30" spans="1:7" ht="42.75">
      <c r="A30" s="248">
        <v>28</v>
      </c>
      <c r="B30" s="248" t="s">
        <v>5960</v>
      </c>
      <c r="C30" s="365"/>
      <c r="D30" s="243"/>
      <c r="E30" s="254">
        <v>10000</v>
      </c>
      <c r="F30" s="243" t="s">
        <v>5928</v>
      </c>
      <c r="G30" s="243" t="s">
        <v>5955</v>
      </c>
    </row>
    <row r="31" spans="1:7" ht="42.75">
      <c r="A31" s="248">
        <v>29</v>
      </c>
      <c r="B31" s="248" t="s">
        <v>5961</v>
      </c>
      <c r="C31" s="365"/>
      <c r="D31" s="243"/>
      <c r="E31" s="254">
        <v>10000</v>
      </c>
      <c r="F31" s="243" t="s">
        <v>5928</v>
      </c>
      <c r="G31" s="243" t="s">
        <v>5955</v>
      </c>
    </row>
    <row r="32" spans="1:7" ht="42.75">
      <c r="A32" s="248">
        <v>30</v>
      </c>
      <c r="B32" s="248" t="s">
        <v>5961</v>
      </c>
      <c r="C32" s="365"/>
      <c r="D32" s="243"/>
      <c r="E32" s="254">
        <v>10000</v>
      </c>
      <c r="F32" s="365" t="s">
        <v>5933</v>
      </c>
      <c r="G32" s="243" t="s">
        <v>5956</v>
      </c>
    </row>
    <row r="33" spans="1:7" ht="42.75">
      <c r="A33" s="248">
        <v>31</v>
      </c>
      <c r="B33" s="248" t="s">
        <v>5962</v>
      </c>
      <c r="C33" s="365"/>
      <c r="D33" s="243"/>
      <c r="E33" s="254">
        <v>10000</v>
      </c>
      <c r="F33" s="365" t="s">
        <v>5933</v>
      </c>
      <c r="G33" s="243" t="s">
        <v>5963</v>
      </c>
    </row>
    <row r="34" spans="1:7" ht="42.75">
      <c r="A34" s="248">
        <v>32</v>
      </c>
      <c r="B34" s="248" t="s">
        <v>5964</v>
      </c>
      <c r="C34" s="255"/>
      <c r="D34" s="243"/>
      <c r="E34" s="254">
        <v>10000</v>
      </c>
      <c r="F34" s="243" t="s">
        <v>5928</v>
      </c>
      <c r="G34" s="243" t="s">
        <v>5955</v>
      </c>
    </row>
    <row r="35" spans="1:7" ht="42.75">
      <c r="A35" s="248">
        <v>33</v>
      </c>
      <c r="B35" s="248" t="s">
        <v>5964</v>
      </c>
      <c r="C35" s="255"/>
      <c r="D35" s="243"/>
      <c r="E35" s="254">
        <v>10000</v>
      </c>
      <c r="F35" s="365" t="s">
        <v>5933</v>
      </c>
      <c r="G35" s="243" t="s">
        <v>5963</v>
      </c>
    </row>
    <row r="36" spans="1:7" ht="42.75">
      <c r="A36" s="248">
        <v>34</v>
      </c>
      <c r="B36" s="248" t="s">
        <v>5965</v>
      </c>
      <c r="C36" s="255"/>
      <c r="D36" s="243"/>
      <c r="E36" s="254">
        <v>10000</v>
      </c>
      <c r="F36" s="243" t="s">
        <v>5928</v>
      </c>
      <c r="G36" s="243" t="s">
        <v>5955</v>
      </c>
    </row>
    <row r="37" spans="1:7" ht="42.75">
      <c r="A37" s="248">
        <v>35</v>
      </c>
      <c r="B37" s="248" t="s">
        <v>5965</v>
      </c>
      <c r="C37" s="365"/>
      <c r="D37" s="243"/>
      <c r="E37" s="254">
        <v>10000</v>
      </c>
      <c r="F37" s="365" t="s">
        <v>5933</v>
      </c>
      <c r="G37" s="243" t="s">
        <v>5963</v>
      </c>
    </row>
    <row r="38" spans="1:7" ht="42.75">
      <c r="A38" s="248">
        <v>36</v>
      </c>
      <c r="B38" s="248" t="s">
        <v>5966</v>
      </c>
      <c r="C38" s="255"/>
      <c r="D38" s="243"/>
      <c r="E38" s="254">
        <v>10000</v>
      </c>
      <c r="F38" s="243" t="s">
        <v>5928</v>
      </c>
      <c r="G38" s="243" t="s">
        <v>5955</v>
      </c>
    </row>
    <row r="39" spans="1:7" ht="42.75">
      <c r="A39" s="248">
        <v>37</v>
      </c>
      <c r="B39" s="248" t="s">
        <v>5966</v>
      </c>
      <c r="C39" s="365"/>
      <c r="D39" s="243"/>
      <c r="E39" s="254">
        <v>10000</v>
      </c>
      <c r="F39" s="365" t="s">
        <v>5933</v>
      </c>
      <c r="G39" s="243" t="s">
        <v>5967</v>
      </c>
    </row>
    <row r="40" spans="1:7" ht="42.75">
      <c r="A40" s="248">
        <v>38</v>
      </c>
      <c r="B40" s="248" t="s">
        <v>5968</v>
      </c>
      <c r="C40" s="255"/>
      <c r="D40" s="243"/>
      <c r="E40" s="254">
        <v>10000</v>
      </c>
      <c r="F40" s="243" t="s">
        <v>5928</v>
      </c>
      <c r="G40" s="243" t="s">
        <v>5955</v>
      </c>
    </row>
    <row r="41" spans="1:7" ht="42.75">
      <c r="A41" s="248">
        <v>39</v>
      </c>
      <c r="B41" s="248" t="s">
        <v>5968</v>
      </c>
      <c r="C41" s="365"/>
      <c r="D41" s="243"/>
      <c r="E41" s="254">
        <v>10000</v>
      </c>
      <c r="F41" s="365" t="s">
        <v>5933</v>
      </c>
      <c r="G41" s="243" t="s">
        <v>5967</v>
      </c>
    </row>
    <row r="42" spans="1:7" ht="42.75">
      <c r="A42" s="248">
        <v>40</v>
      </c>
      <c r="B42" s="248" t="s">
        <v>5969</v>
      </c>
      <c r="C42" s="255"/>
      <c r="D42" s="243"/>
      <c r="E42" s="254">
        <v>5000</v>
      </c>
      <c r="F42" s="243" t="s">
        <v>5928</v>
      </c>
      <c r="G42" s="243" t="s">
        <v>5970</v>
      </c>
    </row>
    <row r="43" spans="1:7" ht="42.75">
      <c r="A43" s="248">
        <v>41</v>
      </c>
      <c r="B43" s="248" t="s">
        <v>5969</v>
      </c>
      <c r="C43" s="365"/>
      <c r="D43" s="243"/>
      <c r="E43" s="254">
        <v>10000</v>
      </c>
      <c r="F43" s="365" t="s">
        <v>5933</v>
      </c>
      <c r="G43" s="243" t="s">
        <v>5967</v>
      </c>
    </row>
    <row r="44" spans="1:7" ht="42.75">
      <c r="A44" s="248">
        <v>42</v>
      </c>
      <c r="B44" s="248" t="s">
        <v>5971</v>
      </c>
      <c r="C44" s="255"/>
      <c r="D44" s="243"/>
      <c r="E44" s="254">
        <v>5000</v>
      </c>
      <c r="F44" s="243" t="s">
        <v>5928</v>
      </c>
      <c r="G44" s="243" t="s">
        <v>5970</v>
      </c>
    </row>
    <row r="45" spans="1:7" ht="42.75">
      <c r="A45" s="248">
        <v>43</v>
      </c>
      <c r="B45" s="248" t="s">
        <v>5972</v>
      </c>
      <c r="C45" s="255"/>
      <c r="D45" s="243"/>
      <c r="E45" s="254">
        <v>5000</v>
      </c>
      <c r="F45" s="243" t="s">
        <v>5928</v>
      </c>
      <c r="G45" s="243" t="s">
        <v>5970</v>
      </c>
    </row>
    <row r="46" spans="1:7" ht="42.75">
      <c r="A46" s="248">
        <v>44</v>
      </c>
      <c r="B46" s="248" t="s">
        <v>5972</v>
      </c>
      <c r="C46" s="365"/>
      <c r="D46" s="243"/>
      <c r="E46" s="254">
        <v>5000</v>
      </c>
      <c r="F46" s="365" t="s">
        <v>5933</v>
      </c>
      <c r="G46" s="243" t="s">
        <v>5973</v>
      </c>
    </row>
    <row r="47" spans="1:7" ht="42.75">
      <c r="A47" s="248">
        <v>45</v>
      </c>
      <c r="B47" s="248" t="s">
        <v>5974</v>
      </c>
      <c r="C47" s="255"/>
      <c r="D47" s="243"/>
      <c r="E47" s="254">
        <v>2000</v>
      </c>
      <c r="F47" s="365" t="s">
        <v>5928</v>
      </c>
      <c r="G47" s="243" t="s">
        <v>5970</v>
      </c>
    </row>
    <row r="48" spans="1:7" ht="42.75">
      <c r="A48" s="248">
        <v>46</v>
      </c>
      <c r="B48" s="248" t="s">
        <v>5975</v>
      </c>
      <c r="C48" s="255"/>
      <c r="D48" s="243"/>
      <c r="E48" s="254">
        <v>3000</v>
      </c>
      <c r="F48" s="243" t="s">
        <v>5928</v>
      </c>
      <c r="G48" s="243" t="s">
        <v>5976</v>
      </c>
    </row>
    <row r="49" spans="1:7" ht="42.75">
      <c r="A49" s="248">
        <v>47</v>
      </c>
      <c r="B49" s="248" t="s">
        <v>5977</v>
      </c>
      <c r="C49" s="255"/>
      <c r="D49" s="243"/>
      <c r="E49" s="254">
        <v>3000</v>
      </c>
      <c r="F49" s="243" t="s">
        <v>5933</v>
      </c>
      <c r="G49" s="243" t="s">
        <v>5978</v>
      </c>
    </row>
    <row r="50" spans="1:7" ht="42.75">
      <c r="A50" s="248">
        <v>48</v>
      </c>
      <c r="B50" s="248" t="s">
        <v>5979</v>
      </c>
      <c r="C50" s="255"/>
      <c r="D50" s="243"/>
      <c r="E50" s="254">
        <v>2000</v>
      </c>
      <c r="F50" s="243" t="s">
        <v>5928</v>
      </c>
      <c r="G50" s="243" t="s">
        <v>5976</v>
      </c>
    </row>
    <row r="51" spans="1:7" ht="42.75">
      <c r="A51" s="248">
        <v>49</v>
      </c>
      <c r="B51" s="248" t="s">
        <v>5979</v>
      </c>
      <c r="C51" s="255"/>
      <c r="D51" s="243"/>
      <c r="E51" s="254">
        <v>2000</v>
      </c>
      <c r="F51" s="243" t="s">
        <v>5933</v>
      </c>
      <c r="G51" s="243" t="s">
        <v>5980</v>
      </c>
    </row>
    <row r="52" spans="1:7" ht="42.75">
      <c r="A52" s="248">
        <v>50</v>
      </c>
      <c r="B52" s="248" t="s">
        <v>5981</v>
      </c>
      <c r="C52" s="255"/>
      <c r="D52" s="243"/>
      <c r="E52" s="254">
        <v>1000</v>
      </c>
      <c r="F52" s="243" t="s">
        <v>5928</v>
      </c>
      <c r="G52" s="243" t="s">
        <v>5976</v>
      </c>
    </row>
    <row r="53" spans="1:7" ht="42.75">
      <c r="A53" s="248">
        <v>51</v>
      </c>
      <c r="B53" s="248" t="s">
        <v>5982</v>
      </c>
      <c r="C53" s="255"/>
      <c r="D53" s="243"/>
      <c r="E53" s="254">
        <v>1000</v>
      </c>
      <c r="F53" s="243" t="s">
        <v>5928</v>
      </c>
      <c r="G53" s="243" t="s">
        <v>5976</v>
      </c>
    </row>
    <row r="54" spans="1:7" ht="42.75">
      <c r="A54" s="248">
        <v>52</v>
      </c>
      <c r="B54" s="248" t="s">
        <v>5983</v>
      </c>
      <c r="C54" s="255"/>
      <c r="D54" s="243"/>
      <c r="E54" s="254">
        <v>3000</v>
      </c>
      <c r="F54" s="243" t="s">
        <v>5928</v>
      </c>
      <c r="G54" s="243" t="s">
        <v>5976</v>
      </c>
    </row>
    <row r="55" spans="1:7" ht="42.75">
      <c r="A55" s="248">
        <v>53</v>
      </c>
      <c r="B55" s="248" t="s">
        <v>5984</v>
      </c>
      <c r="C55" s="255"/>
      <c r="D55" s="243"/>
      <c r="E55" s="254">
        <v>3000</v>
      </c>
      <c r="F55" s="243" t="s">
        <v>5928</v>
      </c>
      <c r="G55" s="243" t="s">
        <v>5976</v>
      </c>
    </row>
    <row r="56" spans="1:7" ht="42.75">
      <c r="A56" s="248">
        <v>54</v>
      </c>
      <c r="B56" s="248" t="s">
        <v>5985</v>
      </c>
      <c r="C56" s="255"/>
      <c r="D56" s="243"/>
      <c r="E56" s="254">
        <v>2000</v>
      </c>
      <c r="F56" s="243" t="s">
        <v>5933</v>
      </c>
      <c r="G56" s="243" t="s">
        <v>5986</v>
      </c>
    </row>
    <row r="57" spans="1:7" ht="42.75">
      <c r="A57" s="248">
        <v>55</v>
      </c>
      <c r="B57" s="248" t="s">
        <v>5987</v>
      </c>
      <c r="C57" s="255"/>
      <c r="D57" s="243"/>
      <c r="E57" s="254">
        <v>2000</v>
      </c>
      <c r="F57" s="243" t="s">
        <v>5928</v>
      </c>
      <c r="G57" s="243" t="s">
        <v>5976</v>
      </c>
    </row>
    <row r="58" spans="1:7" ht="42.75">
      <c r="A58" s="248">
        <v>56</v>
      </c>
      <c r="B58" s="248" t="s">
        <v>5988</v>
      </c>
      <c r="C58" s="255"/>
      <c r="D58" s="243"/>
      <c r="E58" s="254">
        <v>2000</v>
      </c>
      <c r="F58" s="243" t="s">
        <v>5933</v>
      </c>
      <c r="G58" s="243" t="s">
        <v>5986</v>
      </c>
    </row>
    <row r="59" spans="1:7" ht="42.75">
      <c r="A59" s="248">
        <v>57</v>
      </c>
      <c r="B59" s="248" t="s">
        <v>5989</v>
      </c>
      <c r="C59" s="255"/>
      <c r="D59" s="243"/>
      <c r="E59" s="254">
        <v>2000</v>
      </c>
      <c r="F59" s="243" t="s">
        <v>5933</v>
      </c>
      <c r="G59" s="243" t="s">
        <v>5986</v>
      </c>
    </row>
    <row r="60" spans="1:7" ht="42.75">
      <c r="A60" s="248">
        <v>58</v>
      </c>
      <c r="B60" s="248" t="s">
        <v>5990</v>
      </c>
      <c r="C60" s="255"/>
      <c r="D60" s="243"/>
      <c r="E60" s="254">
        <v>1000</v>
      </c>
      <c r="F60" s="243" t="s">
        <v>5928</v>
      </c>
      <c r="G60" s="243" t="s">
        <v>5976</v>
      </c>
    </row>
    <row r="61" spans="1:7" ht="42.75">
      <c r="A61" s="248">
        <v>59</v>
      </c>
      <c r="B61" s="248" t="s">
        <v>5991</v>
      </c>
      <c r="C61" s="255"/>
      <c r="D61" s="243"/>
      <c r="E61" s="254">
        <v>2000</v>
      </c>
      <c r="F61" s="243" t="s">
        <v>5928</v>
      </c>
      <c r="G61" s="243" t="s">
        <v>5976</v>
      </c>
    </row>
    <row r="62" spans="1:7" ht="42.75">
      <c r="A62" s="248">
        <v>60</v>
      </c>
      <c r="B62" s="248" t="s">
        <v>5992</v>
      </c>
      <c r="C62" s="255"/>
      <c r="D62" s="243"/>
      <c r="E62" s="254">
        <v>2000</v>
      </c>
      <c r="F62" s="243" t="s">
        <v>5933</v>
      </c>
      <c r="G62" s="243" t="s">
        <v>5986</v>
      </c>
    </row>
    <row r="63" spans="1:7" ht="42.75">
      <c r="A63" s="248">
        <v>61</v>
      </c>
      <c r="B63" s="248" t="s">
        <v>5993</v>
      </c>
      <c r="C63" s="255"/>
      <c r="D63" s="243"/>
      <c r="E63" s="254">
        <v>2000</v>
      </c>
      <c r="F63" s="243" t="s">
        <v>5928</v>
      </c>
      <c r="G63" s="243" t="s">
        <v>5994</v>
      </c>
    </row>
    <row r="64" spans="1:7" ht="42.75">
      <c r="A64" s="248">
        <v>62</v>
      </c>
      <c r="B64" s="248" t="s">
        <v>5995</v>
      </c>
      <c r="C64" s="255"/>
      <c r="D64" s="243"/>
      <c r="E64" s="254">
        <v>2000</v>
      </c>
      <c r="F64" s="243" t="s">
        <v>5928</v>
      </c>
      <c r="G64" s="243" t="s">
        <v>5994</v>
      </c>
    </row>
    <row r="65" spans="1:7" ht="42.75">
      <c r="A65" s="248">
        <v>63</v>
      </c>
      <c r="B65" s="248" t="s">
        <v>5995</v>
      </c>
      <c r="C65" s="255"/>
      <c r="D65" s="243"/>
      <c r="E65" s="254">
        <v>1000</v>
      </c>
      <c r="F65" s="243" t="s">
        <v>5933</v>
      </c>
      <c r="G65" s="243" t="s">
        <v>5986</v>
      </c>
    </row>
    <row r="66" spans="1:7" ht="42.75">
      <c r="A66" s="248">
        <v>64</v>
      </c>
      <c r="B66" s="248" t="s">
        <v>5996</v>
      </c>
      <c r="C66" s="255"/>
      <c r="D66" s="243"/>
      <c r="E66" s="254">
        <v>1000</v>
      </c>
      <c r="F66" s="365" t="s">
        <v>5928</v>
      </c>
      <c r="G66" s="243" t="s">
        <v>5994</v>
      </c>
    </row>
    <row r="67" spans="1:7" ht="42.75">
      <c r="A67" s="248">
        <v>65</v>
      </c>
      <c r="B67" s="248" t="s">
        <v>5997</v>
      </c>
      <c r="C67" s="255"/>
      <c r="D67" s="243"/>
      <c r="E67" s="254">
        <v>6000</v>
      </c>
      <c r="F67" s="365" t="s">
        <v>5928</v>
      </c>
      <c r="G67" s="243" t="s">
        <v>5998</v>
      </c>
    </row>
    <row r="68" spans="1:7" ht="42.75">
      <c r="A68" s="248">
        <v>66</v>
      </c>
      <c r="B68" s="248" t="s">
        <v>5999</v>
      </c>
      <c r="C68" s="255"/>
      <c r="D68" s="243"/>
      <c r="E68" s="254">
        <v>2000</v>
      </c>
      <c r="F68" s="365" t="s">
        <v>5928</v>
      </c>
      <c r="G68" s="243" t="s">
        <v>5994</v>
      </c>
    </row>
    <row r="69" spans="1:7" ht="42.75">
      <c r="A69" s="248">
        <v>67</v>
      </c>
      <c r="B69" s="248" t="s">
        <v>6000</v>
      </c>
      <c r="C69" s="255"/>
      <c r="D69" s="243"/>
      <c r="E69" s="254">
        <v>3000</v>
      </c>
      <c r="F69" s="365" t="s">
        <v>5928</v>
      </c>
      <c r="G69" s="243" t="s">
        <v>5994</v>
      </c>
    </row>
    <row r="70" spans="1:7" ht="42.75">
      <c r="A70" s="248">
        <v>68</v>
      </c>
      <c r="B70" s="248" t="s">
        <v>6001</v>
      </c>
      <c r="C70" s="255"/>
      <c r="D70" s="243"/>
      <c r="E70" s="254">
        <v>2000</v>
      </c>
      <c r="F70" s="365" t="s">
        <v>5928</v>
      </c>
      <c r="G70" s="243" t="s">
        <v>5994</v>
      </c>
    </row>
    <row r="71" spans="1:7" ht="42.75">
      <c r="A71" s="248">
        <v>69</v>
      </c>
      <c r="B71" s="248" t="s">
        <v>6002</v>
      </c>
      <c r="C71" s="255"/>
      <c r="D71" s="243"/>
      <c r="E71" s="254">
        <v>3000</v>
      </c>
      <c r="F71" s="365" t="s">
        <v>5928</v>
      </c>
      <c r="G71" s="243" t="s">
        <v>6003</v>
      </c>
    </row>
    <row r="72" spans="1:7" ht="42.75">
      <c r="A72" s="248">
        <v>70</v>
      </c>
      <c r="B72" s="248" t="s">
        <v>6004</v>
      </c>
      <c r="C72" s="255"/>
      <c r="D72" s="243"/>
      <c r="E72" s="254">
        <v>2000</v>
      </c>
      <c r="F72" s="365" t="s">
        <v>5928</v>
      </c>
      <c r="G72" s="243" t="s">
        <v>6003</v>
      </c>
    </row>
    <row r="73" spans="1:7" ht="42.75">
      <c r="A73" s="248">
        <v>71</v>
      </c>
      <c r="B73" s="248" t="s">
        <v>6005</v>
      </c>
      <c r="C73" s="255"/>
      <c r="D73" s="243"/>
      <c r="E73" s="254">
        <v>3000</v>
      </c>
      <c r="F73" s="243" t="s">
        <v>5928</v>
      </c>
      <c r="G73" s="243" t="s">
        <v>6003</v>
      </c>
    </row>
    <row r="74" spans="1:7" ht="42.75">
      <c r="A74" s="248">
        <v>72</v>
      </c>
      <c r="B74" s="248" t="s">
        <v>6006</v>
      </c>
      <c r="C74" s="255"/>
      <c r="D74" s="243"/>
      <c r="E74" s="254">
        <v>3000</v>
      </c>
      <c r="F74" s="365" t="s">
        <v>5928</v>
      </c>
      <c r="G74" s="243" t="s">
        <v>6003</v>
      </c>
    </row>
    <row r="75" spans="1:7" ht="42.75">
      <c r="A75" s="248">
        <v>73</v>
      </c>
      <c r="B75" s="248" t="s">
        <v>6007</v>
      </c>
      <c r="C75" s="255"/>
      <c r="D75" s="243"/>
      <c r="E75" s="254">
        <v>3000</v>
      </c>
      <c r="F75" s="243" t="s">
        <v>5928</v>
      </c>
      <c r="G75" s="243" t="s">
        <v>6003</v>
      </c>
    </row>
    <row r="76" spans="1:7" ht="42.75">
      <c r="A76" s="248">
        <v>74</v>
      </c>
      <c r="B76" s="248" t="s">
        <v>6008</v>
      </c>
      <c r="C76" s="255"/>
      <c r="D76" s="243"/>
      <c r="E76" s="254">
        <v>3000</v>
      </c>
      <c r="F76" s="243" t="s">
        <v>5928</v>
      </c>
      <c r="G76" s="243" t="s">
        <v>6003</v>
      </c>
    </row>
    <row r="77" spans="1:7" ht="42.75">
      <c r="A77" s="248">
        <v>75</v>
      </c>
      <c r="B77" s="248" t="s">
        <v>6009</v>
      </c>
      <c r="C77" s="255"/>
      <c r="D77" s="243"/>
      <c r="E77" s="254">
        <v>3000</v>
      </c>
      <c r="F77" s="365" t="s">
        <v>5928</v>
      </c>
      <c r="G77" s="243" t="s">
        <v>6003</v>
      </c>
    </row>
    <row r="78" spans="1:7" ht="42.75">
      <c r="A78" s="248">
        <v>76</v>
      </c>
      <c r="B78" s="248" t="s">
        <v>6010</v>
      </c>
      <c r="C78" s="255"/>
      <c r="D78" s="243"/>
      <c r="E78" s="254">
        <v>3000</v>
      </c>
      <c r="F78" s="365" t="s">
        <v>5928</v>
      </c>
      <c r="G78" s="243" t="s">
        <v>6003</v>
      </c>
    </row>
    <row r="79" spans="1:7" ht="42.75">
      <c r="A79" s="248">
        <v>77</v>
      </c>
      <c r="B79" s="248" t="s">
        <v>6011</v>
      </c>
      <c r="C79" s="255"/>
      <c r="D79" s="243"/>
      <c r="E79" s="254">
        <v>3000</v>
      </c>
      <c r="F79" s="243" t="s">
        <v>5928</v>
      </c>
      <c r="G79" s="243" t="s">
        <v>6003</v>
      </c>
    </row>
    <row r="80" spans="1:7" ht="42.75">
      <c r="A80" s="248">
        <v>78</v>
      </c>
      <c r="B80" s="248" t="s">
        <v>6012</v>
      </c>
      <c r="C80" s="255"/>
      <c r="D80" s="243"/>
      <c r="E80" s="254">
        <v>1000</v>
      </c>
      <c r="F80" s="243" t="s">
        <v>5933</v>
      </c>
      <c r="G80" s="243" t="s">
        <v>6013</v>
      </c>
    </row>
    <row r="81" spans="1:7" ht="42.75">
      <c r="A81" s="248">
        <v>79</v>
      </c>
      <c r="B81" s="248" t="s">
        <v>6014</v>
      </c>
      <c r="C81" s="255"/>
      <c r="D81" s="243"/>
      <c r="E81" s="254">
        <v>3000</v>
      </c>
      <c r="F81" s="243" t="s">
        <v>5928</v>
      </c>
      <c r="G81" s="243" t="s">
        <v>6003</v>
      </c>
    </row>
    <row r="82" spans="1:7" ht="42.75">
      <c r="A82" s="248">
        <v>80</v>
      </c>
      <c r="B82" s="248" t="s">
        <v>6014</v>
      </c>
      <c r="C82" s="255"/>
      <c r="D82" s="243"/>
      <c r="E82" s="254">
        <v>2000</v>
      </c>
      <c r="F82" s="243" t="s">
        <v>5933</v>
      </c>
      <c r="G82" s="243" t="s">
        <v>6013</v>
      </c>
    </row>
    <row r="83" spans="1:7" ht="42.75">
      <c r="A83" s="248">
        <v>81</v>
      </c>
      <c r="B83" s="248" t="s">
        <v>6015</v>
      </c>
      <c r="C83" s="255"/>
      <c r="D83" s="243"/>
      <c r="E83" s="254">
        <v>3000</v>
      </c>
      <c r="F83" s="243" t="s">
        <v>5928</v>
      </c>
      <c r="G83" s="243" t="s">
        <v>6003</v>
      </c>
    </row>
    <row r="84" spans="1:7" ht="42.75">
      <c r="A84" s="248">
        <v>82</v>
      </c>
      <c r="B84" s="248" t="s">
        <v>6016</v>
      </c>
      <c r="C84" s="255"/>
      <c r="D84" s="243"/>
      <c r="E84" s="254">
        <v>2000</v>
      </c>
      <c r="F84" s="243" t="s">
        <v>5933</v>
      </c>
      <c r="G84" s="243" t="s">
        <v>6017</v>
      </c>
    </row>
    <row r="85" spans="1:7" ht="42.75">
      <c r="A85" s="248">
        <v>83</v>
      </c>
      <c r="B85" s="248" t="s">
        <v>6018</v>
      </c>
      <c r="C85" s="255"/>
      <c r="D85" s="243"/>
      <c r="E85" s="254">
        <v>3000</v>
      </c>
      <c r="F85" s="243" t="s">
        <v>5928</v>
      </c>
      <c r="G85" s="243" t="s">
        <v>6019</v>
      </c>
    </row>
    <row r="86" spans="1:7" ht="42.75">
      <c r="A86" s="248">
        <v>84</v>
      </c>
      <c r="B86" s="248" t="s">
        <v>6020</v>
      </c>
      <c r="C86" s="255"/>
      <c r="D86" s="243"/>
      <c r="E86" s="254">
        <v>2000</v>
      </c>
      <c r="F86" s="243" t="s">
        <v>5928</v>
      </c>
      <c r="G86" s="243" t="s">
        <v>6019</v>
      </c>
    </row>
    <row r="87" spans="1:7" ht="42.75">
      <c r="A87" s="248">
        <v>85</v>
      </c>
      <c r="B87" s="248" t="s">
        <v>6021</v>
      </c>
      <c r="C87" s="255"/>
      <c r="D87" s="243"/>
      <c r="E87" s="254">
        <v>3000</v>
      </c>
      <c r="F87" s="243" t="s">
        <v>5928</v>
      </c>
      <c r="G87" s="243" t="s">
        <v>6019</v>
      </c>
    </row>
    <row r="88" spans="1:7" ht="42.75">
      <c r="A88" s="248">
        <v>86</v>
      </c>
      <c r="B88" s="248" t="s">
        <v>6022</v>
      </c>
      <c r="C88" s="255"/>
      <c r="D88" s="243"/>
      <c r="E88" s="254">
        <v>2000</v>
      </c>
      <c r="F88" s="243" t="s">
        <v>5928</v>
      </c>
      <c r="G88" s="243" t="s">
        <v>6019</v>
      </c>
    </row>
    <row r="89" spans="1:7" ht="42.75">
      <c r="A89" s="248">
        <v>87</v>
      </c>
      <c r="B89" s="248" t="s">
        <v>6023</v>
      </c>
      <c r="C89" s="255"/>
      <c r="D89" s="243"/>
      <c r="E89" s="254">
        <v>3000</v>
      </c>
      <c r="F89" s="243" t="s">
        <v>5928</v>
      </c>
      <c r="G89" s="243" t="s">
        <v>6019</v>
      </c>
    </row>
    <row r="90" spans="1:7" ht="42.75">
      <c r="A90" s="248">
        <v>88</v>
      </c>
      <c r="B90" s="248" t="s">
        <v>6024</v>
      </c>
      <c r="C90" s="255"/>
      <c r="D90" s="243"/>
      <c r="E90" s="254">
        <v>3000</v>
      </c>
      <c r="F90" s="243" t="s">
        <v>5928</v>
      </c>
      <c r="G90" s="243" t="s">
        <v>6019</v>
      </c>
    </row>
    <row r="91" spans="1:7" ht="42.75">
      <c r="A91" s="248">
        <v>89</v>
      </c>
      <c r="B91" s="248" t="s">
        <v>6025</v>
      </c>
      <c r="C91" s="255"/>
      <c r="D91" s="243"/>
      <c r="E91" s="254">
        <v>2000</v>
      </c>
      <c r="F91" s="243" t="s">
        <v>5933</v>
      </c>
      <c r="G91" s="243" t="s">
        <v>6026</v>
      </c>
    </row>
    <row r="92" spans="1:7" ht="42.75">
      <c r="A92" s="248">
        <v>90</v>
      </c>
      <c r="B92" s="248" t="s">
        <v>6027</v>
      </c>
      <c r="C92" s="255"/>
      <c r="D92" s="243"/>
      <c r="E92" s="254">
        <v>3000</v>
      </c>
      <c r="F92" s="243" t="s">
        <v>5928</v>
      </c>
      <c r="G92" s="243" t="s">
        <v>6019</v>
      </c>
    </row>
    <row r="93" spans="1:7" ht="42.75">
      <c r="A93" s="248">
        <v>91</v>
      </c>
      <c r="B93" s="248" t="s">
        <v>6028</v>
      </c>
      <c r="C93" s="255"/>
      <c r="D93" s="243"/>
      <c r="E93" s="254">
        <v>2000</v>
      </c>
      <c r="F93" s="243" t="s">
        <v>5933</v>
      </c>
      <c r="G93" s="243" t="s">
        <v>6026</v>
      </c>
    </row>
    <row r="94" spans="1:7" ht="42.75">
      <c r="A94" s="248">
        <v>92</v>
      </c>
      <c r="B94" s="248" t="s">
        <v>6029</v>
      </c>
      <c r="C94" s="255"/>
      <c r="D94" s="243"/>
      <c r="E94" s="254">
        <v>3000</v>
      </c>
      <c r="F94" s="243" t="s">
        <v>5928</v>
      </c>
      <c r="G94" s="243" t="s">
        <v>6019</v>
      </c>
    </row>
    <row r="95" spans="1:7" ht="42.75">
      <c r="A95" s="248">
        <v>93</v>
      </c>
      <c r="B95" s="248" t="s">
        <v>6030</v>
      </c>
      <c r="C95" s="255"/>
      <c r="D95" s="243"/>
      <c r="E95" s="254">
        <v>2000</v>
      </c>
      <c r="F95" s="243" t="s">
        <v>5933</v>
      </c>
      <c r="G95" s="243" t="s">
        <v>6026</v>
      </c>
    </row>
    <row r="96" spans="1:7" ht="42.75">
      <c r="A96" s="248">
        <v>94</v>
      </c>
      <c r="B96" s="248" t="s">
        <v>6031</v>
      </c>
      <c r="C96" s="255"/>
      <c r="D96" s="243"/>
      <c r="E96" s="254">
        <v>3000</v>
      </c>
      <c r="F96" s="243" t="s">
        <v>5928</v>
      </c>
      <c r="G96" s="243" t="s">
        <v>6019</v>
      </c>
    </row>
    <row r="97" spans="1:7" ht="42.75">
      <c r="A97" s="248">
        <v>95</v>
      </c>
      <c r="B97" s="248" t="s">
        <v>6032</v>
      </c>
      <c r="C97" s="255"/>
      <c r="D97" s="243"/>
      <c r="E97" s="254">
        <v>2000</v>
      </c>
      <c r="F97" s="243" t="s">
        <v>5933</v>
      </c>
      <c r="G97" s="243" t="s">
        <v>6026</v>
      </c>
    </row>
    <row r="98" spans="1:7" ht="42.75">
      <c r="A98" s="248">
        <v>96</v>
      </c>
      <c r="B98" s="248" t="s">
        <v>6033</v>
      </c>
      <c r="C98" s="255"/>
      <c r="D98" s="243"/>
      <c r="E98" s="254">
        <v>3000</v>
      </c>
      <c r="F98" s="243" t="s">
        <v>5928</v>
      </c>
      <c r="G98" s="243" t="s">
        <v>6019</v>
      </c>
    </row>
    <row r="99" spans="1:7" ht="42.75">
      <c r="A99" s="248">
        <v>97</v>
      </c>
      <c r="B99" s="248" t="s">
        <v>6034</v>
      </c>
      <c r="C99" s="255"/>
      <c r="D99" s="243"/>
      <c r="E99" s="254">
        <v>3000</v>
      </c>
      <c r="F99" s="243" t="s">
        <v>5928</v>
      </c>
      <c r="G99" s="243" t="s">
        <v>6019</v>
      </c>
    </row>
    <row r="100" spans="1:7" ht="42.75">
      <c r="A100" s="248">
        <v>98</v>
      </c>
      <c r="B100" s="248" t="s">
        <v>6035</v>
      </c>
      <c r="C100" s="255"/>
      <c r="D100" s="243"/>
      <c r="E100" s="254">
        <v>3000</v>
      </c>
      <c r="F100" s="243" t="s">
        <v>5928</v>
      </c>
      <c r="G100" s="243" t="s">
        <v>6019</v>
      </c>
    </row>
    <row r="101" spans="1:7" ht="27" customHeight="1">
      <c r="A101" s="554" t="s">
        <v>1938</v>
      </c>
      <c r="B101" s="554"/>
      <c r="C101" s="554"/>
      <c r="D101" s="554"/>
      <c r="E101" s="234">
        <f>SUM(E3:E100)</f>
        <v>2080000</v>
      </c>
      <c r="F101" s="278"/>
      <c r="G101" s="278"/>
    </row>
    <row r="102" spans="1:7">
      <c r="B102" s="19"/>
      <c r="C102" s="19"/>
      <c r="D102" s="19"/>
      <c r="F102" s="16"/>
      <c r="G102" s="16"/>
    </row>
    <row r="103" spans="1:7">
      <c r="E103" s="149"/>
    </row>
    <row r="112" spans="1:7" s="19" customFormat="1">
      <c r="A112" s="3"/>
      <c r="B112" s="3"/>
      <c r="C112" s="3"/>
      <c r="D112" s="3"/>
      <c r="F112" s="11"/>
      <c r="G112" s="11"/>
    </row>
    <row r="113" spans="1:7" s="19" customFormat="1">
      <c r="A113" s="3"/>
      <c r="B113" s="3"/>
      <c r="C113" s="3"/>
      <c r="D113" s="3"/>
      <c r="F113" s="11"/>
      <c r="G113" s="11"/>
    </row>
    <row r="114" spans="1:7" s="19" customFormat="1">
      <c r="A114" s="3"/>
      <c r="B114" s="3"/>
      <c r="C114" s="3"/>
      <c r="D114" s="3"/>
      <c r="F114" s="11"/>
      <c r="G114" s="11"/>
    </row>
    <row r="115" spans="1:7" s="19" customFormat="1">
      <c r="A115" s="3"/>
      <c r="B115" s="3"/>
      <c r="C115" s="3"/>
      <c r="D115" s="3"/>
      <c r="F115" s="11"/>
      <c r="G115" s="11"/>
    </row>
    <row r="116" spans="1:7" s="19" customFormat="1">
      <c r="A116" s="3"/>
      <c r="B116" s="3"/>
      <c r="C116" s="3"/>
      <c r="D116" s="3"/>
      <c r="F116" s="11"/>
      <c r="G116" s="11"/>
    </row>
    <row r="117" spans="1:7" s="19" customFormat="1">
      <c r="A117" s="3"/>
      <c r="B117" s="3"/>
      <c r="C117" s="3"/>
      <c r="D117" s="3"/>
      <c r="F117" s="11"/>
      <c r="G117" s="11"/>
    </row>
    <row r="118" spans="1:7" s="19" customFormat="1">
      <c r="A118" s="3"/>
      <c r="B118" s="3"/>
      <c r="C118" s="3"/>
      <c r="D118" s="3"/>
      <c r="F118" s="11"/>
      <c r="G118" s="11"/>
    </row>
    <row r="119" spans="1:7" s="19" customFormat="1">
      <c r="A119" s="3"/>
      <c r="B119" s="3"/>
      <c r="C119" s="3"/>
      <c r="D119" s="3"/>
      <c r="F119" s="11"/>
      <c r="G119" s="11"/>
    </row>
    <row r="120" spans="1:7" s="19" customFormat="1">
      <c r="A120" s="3"/>
      <c r="B120" s="3"/>
      <c r="C120" s="3"/>
      <c r="D120" s="3"/>
      <c r="F120" s="11"/>
      <c r="G120" s="11"/>
    </row>
    <row r="121" spans="1:7" s="19" customFormat="1">
      <c r="A121" s="3"/>
      <c r="B121" s="3"/>
      <c r="C121" s="3"/>
      <c r="D121" s="3"/>
      <c r="F121" s="11"/>
      <c r="G121" s="11"/>
    </row>
    <row r="122" spans="1:7" s="19" customFormat="1">
      <c r="A122" s="3"/>
      <c r="B122" s="3"/>
      <c r="C122" s="3"/>
      <c r="D122" s="3"/>
      <c r="F122" s="11"/>
      <c r="G122" s="11"/>
    </row>
    <row r="123" spans="1:7" s="19" customFormat="1">
      <c r="A123" s="3"/>
      <c r="B123" s="3"/>
      <c r="C123" s="3"/>
      <c r="D123" s="3"/>
      <c r="F123" s="11"/>
      <c r="G123" s="11"/>
    </row>
    <row r="124" spans="1:7" s="19" customFormat="1">
      <c r="A124" s="3"/>
      <c r="B124" s="3"/>
      <c r="C124" s="3"/>
      <c r="D124" s="3"/>
      <c r="F124" s="11"/>
      <c r="G124" s="11"/>
    </row>
    <row r="125" spans="1:7" s="19" customFormat="1">
      <c r="A125" s="3"/>
      <c r="B125" s="3"/>
      <c r="C125" s="3"/>
      <c r="D125" s="3"/>
      <c r="F125" s="11"/>
      <c r="G125" s="11"/>
    </row>
  </sheetData>
  <mergeCells count="1">
    <mergeCell ref="A101:D101"/>
  </mergeCells>
  <phoneticPr fontId="2" type="noConversion"/>
  <printOptions horizontalCentered="1"/>
  <pageMargins left="0.70866141732283472" right="0.51181102362204722" top="0.55118110236220474" bottom="0.55118110236220474" header="0.31496062992125984" footer="0.31496062992125984"/>
  <pageSetup paperSize="9" scale="94" fitToHeight="10" orientation="portrait" horizontalDpi="4294967295" verticalDpi="4294967295" r:id="rId1"/>
  <headerFooter>
    <oddFooter>&amp;C&amp;P</oddFooter>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27"/>
  <sheetViews>
    <sheetView zoomScale="90" zoomScaleNormal="90" workbookViewId="0">
      <selection activeCell="D4" sqref="D4:E26"/>
    </sheetView>
  </sheetViews>
  <sheetFormatPr defaultColWidth="8.875" defaultRowHeight="14.25"/>
  <cols>
    <col min="1" max="1" width="5" style="154" customWidth="1"/>
    <col min="2" max="2" width="10.625" style="19" bestFit="1" customWidth="1"/>
    <col min="3" max="3" width="12" style="19" customWidth="1"/>
    <col min="4" max="4" width="15.625" style="19" customWidth="1"/>
    <col min="5" max="5" width="18.25" style="19" customWidth="1"/>
    <col min="6" max="6" width="11.375" style="19" customWidth="1"/>
    <col min="7" max="7" width="12.5" style="150" customWidth="1"/>
    <col min="8" max="8" width="10" style="19" customWidth="1"/>
    <col min="9" max="9" width="11.125" style="19" customWidth="1"/>
    <col min="10" max="10" width="14.625" style="154" customWidth="1"/>
    <col min="11" max="12" width="17.375" style="154" customWidth="1"/>
    <col min="13" max="13" width="14.375" style="16" customWidth="1"/>
    <col min="14" max="16384" width="8.875" style="19"/>
  </cols>
  <sheetData>
    <row r="1" spans="1:16" s="22" customFormat="1" ht="19.5">
      <c r="A1" s="281" t="s">
        <v>8766</v>
      </c>
      <c r="G1" s="340"/>
      <c r="J1" s="474"/>
      <c r="K1" s="474"/>
      <c r="L1" s="474"/>
      <c r="M1" s="270"/>
    </row>
    <row r="2" spans="1:16" s="3" customFormat="1">
      <c r="A2" s="547" t="s">
        <v>0</v>
      </c>
      <c r="B2" s="547" t="s">
        <v>1</v>
      </c>
      <c r="C2" s="547" t="s">
        <v>8767</v>
      </c>
      <c r="D2" s="633" t="s">
        <v>6036</v>
      </c>
      <c r="E2" s="547" t="s">
        <v>22</v>
      </c>
      <c r="F2" s="547" t="s">
        <v>6037</v>
      </c>
      <c r="G2" s="586" t="s">
        <v>8768</v>
      </c>
      <c r="H2" s="547" t="s">
        <v>6038</v>
      </c>
      <c r="I2" s="547" t="s">
        <v>6039</v>
      </c>
      <c r="J2" s="547" t="s">
        <v>6040</v>
      </c>
      <c r="K2" s="547"/>
      <c r="L2" s="547"/>
      <c r="M2" s="547" t="s">
        <v>166</v>
      </c>
    </row>
    <row r="3" spans="1:16" s="3" customFormat="1">
      <c r="A3" s="547"/>
      <c r="B3" s="547"/>
      <c r="C3" s="547"/>
      <c r="D3" s="633"/>
      <c r="E3" s="547"/>
      <c r="F3" s="547"/>
      <c r="G3" s="586"/>
      <c r="H3" s="547"/>
      <c r="I3" s="547"/>
      <c r="J3" s="244" t="s">
        <v>3291</v>
      </c>
      <c r="K3" s="547" t="s">
        <v>6041</v>
      </c>
      <c r="L3" s="547"/>
      <c r="M3" s="547"/>
    </row>
    <row r="4" spans="1:16" ht="142.5">
      <c r="A4" s="248">
        <v>1</v>
      </c>
      <c r="B4" s="265" t="s">
        <v>6042</v>
      </c>
      <c r="C4" s="61">
        <v>679000</v>
      </c>
      <c r="D4" s="51"/>
      <c r="E4" s="51"/>
      <c r="F4" s="365" t="s">
        <v>6043</v>
      </c>
      <c r="G4" s="302">
        <v>700000</v>
      </c>
      <c r="H4" s="249">
        <v>0.02</v>
      </c>
      <c r="I4" s="249" t="s">
        <v>6044</v>
      </c>
      <c r="J4" s="331" t="s">
        <v>6046</v>
      </c>
      <c r="K4" s="556" t="s">
        <v>6047</v>
      </c>
      <c r="L4" s="556"/>
      <c r="M4" s="509" t="s">
        <v>6048</v>
      </c>
      <c r="P4" s="164"/>
    </row>
    <row r="5" spans="1:16" ht="142.5">
      <c r="A5" s="248">
        <v>2</v>
      </c>
      <c r="B5" s="265" t="s">
        <v>8808</v>
      </c>
      <c r="C5" s="61">
        <v>2940000</v>
      </c>
      <c r="D5" s="51"/>
      <c r="E5" s="51"/>
      <c r="F5" s="365" t="s">
        <v>6049</v>
      </c>
      <c r="G5" s="302">
        <v>3000000</v>
      </c>
      <c r="H5" s="249">
        <v>0.02</v>
      </c>
      <c r="I5" s="249" t="s">
        <v>6050</v>
      </c>
      <c r="J5" s="331" t="s">
        <v>6046</v>
      </c>
      <c r="K5" s="556" t="s">
        <v>6047</v>
      </c>
      <c r="L5" s="556"/>
      <c r="M5" s="509" t="s">
        <v>6051</v>
      </c>
    </row>
    <row r="6" spans="1:16" ht="142.5">
      <c r="A6" s="248">
        <v>3</v>
      </c>
      <c r="B6" s="331" t="s">
        <v>6052</v>
      </c>
      <c r="C6" s="114">
        <v>1000000</v>
      </c>
      <c r="D6" s="51"/>
      <c r="E6" s="51"/>
      <c r="F6" s="365" t="s">
        <v>6053</v>
      </c>
      <c r="G6" s="114">
        <v>1000000</v>
      </c>
      <c r="H6" s="249">
        <v>0.02</v>
      </c>
      <c r="I6" s="249" t="s">
        <v>6054</v>
      </c>
      <c r="J6" s="331" t="s">
        <v>6046</v>
      </c>
      <c r="K6" s="556" t="s">
        <v>6047</v>
      </c>
      <c r="L6" s="556"/>
      <c r="M6" s="114"/>
    </row>
    <row r="7" spans="1:16" ht="142.5">
      <c r="A7" s="248">
        <v>4</v>
      </c>
      <c r="B7" s="331" t="s">
        <v>6055</v>
      </c>
      <c r="C7" s="114">
        <v>4650000</v>
      </c>
      <c r="D7" s="51"/>
      <c r="E7" s="51"/>
      <c r="F7" s="365" t="s">
        <v>6056</v>
      </c>
      <c r="G7" s="114">
        <v>4650000</v>
      </c>
      <c r="H7" s="249">
        <v>0.02</v>
      </c>
      <c r="I7" s="249" t="s">
        <v>6057</v>
      </c>
      <c r="J7" s="331" t="s">
        <v>6046</v>
      </c>
      <c r="K7" s="556" t="s">
        <v>6047</v>
      </c>
      <c r="L7" s="556"/>
      <c r="M7" s="114"/>
    </row>
    <row r="8" spans="1:16" ht="142.5">
      <c r="A8" s="248">
        <v>5</v>
      </c>
      <c r="B8" s="331" t="s">
        <v>6058</v>
      </c>
      <c r="C8" s="114">
        <v>200000</v>
      </c>
      <c r="D8" s="51"/>
      <c r="E8" s="51"/>
      <c r="F8" s="365" t="s">
        <v>6059</v>
      </c>
      <c r="G8" s="114">
        <v>200000</v>
      </c>
      <c r="H8" s="249">
        <v>0.02</v>
      </c>
      <c r="I8" s="249" t="s">
        <v>6060</v>
      </c>
      <c r="J8" s="331" t="s">
        <v>6046</v>
      </c>
      <c r="K8" s="556" t="s">
        <v>6047</v>
      </c>
      <c r="L8" s="556"/>
      <c r="M8" s="114"/>
      <c r="N8" s="13"/>
    </row>
    <row r="9" spans="1:16" ht="142.5">
      <c r="A9" s="248">
        <v>6</v>
      </c>
      <c r="B9" s="331" t="s">
        <v>6061</v>
      </c>
      <c r="C9" s="114">
        <v>22000000</v>
      </c>
      <c r="D9" s="51"/>
      <c r="E9" s="51"/>
      <c r="F9" s="365" t="s">
        <v>6062</v>
      </c>
      <c r="G9" s="114">
        <v>23000000</v>
      </c>
      <c r="H9" s="249">
        <v>0.02</v>
      </c>
      <c r="I9" s="249" t="s">
        <v>6063</v>
      </c>
      <c r="J9" s="331" t="s">
        <v>6046</v>
      </c>
      <c r="K9" s="556" t="s">
        <v>6047</v>
      </c>
      <c r="L9" s="556"/>
      <c r="M9" s="115" t="s">
        <v>6064</v>
      </c>
      <c r="N9" s="13"/>
    </row>
    <row r="10" spans="1:16" ht="142.5">
      <c r="A10" s="248">
        <v>7</v>
      </c>
      <c r="B10" s="331" t="s">
        <v>6065</v>
      </c>
      <c r="C10" s="114">
        <v>2000000</v>
      </c>
      <c r="D10" s="51"/>
      <c r="E10" s="51"/>
      <c r="F10" s="365" t="s">
        <v>6066</v>
      </c>
      <c r="G10" s="114">
        <v>2000000</v>
      </c>
      <c r="H10" s="249">
        <v>0.02</v>
      </c>
      <c r="I10" s="249" t="s">
        <v>6067</v>
      </c>
      <c r="J10" s="331" t="s">
        <v>6046</v>
      </c>
      <c r="K10" s="556" t="s">
        <v>6047</v>
      </c>
      <c r="L10" s="556"/>
      <c r="M10" s="114"/>
    </row>
    <row r="11" spans="1:16" ht="142.5">
      <c r="A11" s="248">
        <v>8</v>
      </c>
      <c r="B11" s="331" t="s">
        <v>6068</v>
      </c>
      <c r="C11" s="114">
        <v>100000</v>
      </c>
      <c r="D11" s="51"/>
      <c r="E11" s="51"/>
      <c r="F11" s="365" t="s">
        <v>6069</v>
      </c>
      <c r="G11" s="114">
        <v>100000</v>
      </c>
      <c r="H11" s="249">
        <v>0.02</v>
      </c>
      <c r="I11" s="249" t="s">
        <v>6070</v>
      </c>
      <c r="J11" s="331" t="s">
        <v>6045</v>
      </c>
      <c r="K11" s="556" t="s">
        <v>6047</v>
      </c>
      <c r="L11" s="556"/>
      <c r="M11" s="114"/>
    </row>
    <row r="12" spans="1:16" ht="142.5">
      <c r="A12" s="248">
        <v>9</v>
      </c>
      <c r="B12" s="331" t="s">
        <v>6071</v>
      </c>
      <c r="C12" s="114">
        <v>800000</v>
      </c>
      <c r="D12" s="329"/>
      <c r="E12" s="51"/>
      <c r="F12" s="248" t="s">
        <v>6072</v>
      </c>
      <c r="G12" s="114">
        <v>800000</v>
      </c>
      <c r="H12" s="249">
        <v>0.02</v>
      </c>
      <c r="I12" s="249" t="s">
        <v>6073</v>
      </c>
      <c r="J12" s="331" t="s">
        <v>6046</v>
      </c>
      <c r="K12" s="556" t="s">
        <v>6047</v>
      </c>
      <c r="L12" s="556"/>
      <c r="M12" s="114"/>
    </row>
    <row r="13" spans="1:16" ht="142.5">
      <c r="A13" s="248">
        <v>10</v>
      </c>
      <c r="B13" s="331" t="s">
        <v>6074</v>
      </c>
      <c r="C13" s="114">
        <v>1000000</v>
      </c>
      <c r="D13" s="51"/>
      <c r="E13" s="51"/>
      <c r="F13" s="365" t="s">
        <v>6075</v>
      </c>
      <c r="G13" s="114">
        <v>1000000</v>
      </c>
      <c r="H13" s="249">
        <v>0.02</v>
      </c>
      <c r="I13" s="249" t="s">
        <v>6054</v>
      </c>
      <c r="J13" s="331" t="s">
        <v>6046</v>
      </c>
      <c r="K13" s="556" t="s">
        <v>6047</v>
      </c>
      <c r="L13" s="556"/>
      <c r="M13" s="114"/>
    </row>
    <row r="14" spans="1:16" ht="142.5">
      <c r="A14" s="248">
        <v>11</v>
      </c>
      <c r="B14" s="331" t="s">
        <v>6076</v>
      </c>
      <c r="C14" s="114">
        <v>2910000</v>
      </c>
      <c r="D14" s="51"/>
      <c r="E14" s="51"/>
      <c r="F14" s="365" t="s">
        <v>6077</v>
      </c>
      <c r="G14" s="114">
        <v>3000000</v>
      </c>
      <c r="H14" s="249">
        <v>0.02</v>
      </c>
      <c r="I14" s="249" t="s">
        <v>6050</v>
      </c>
      <c r="J14" s="331" t="s">
        <v>6045</v>
      </c>
      <c r="K14" s="556" t="s">
        <v>6047</v>
      </c>
      <c r="L14" s="556"/>
      <c r="M14" s="116" t="s">
        <v>6078</v>
      </c>
    </row>
    <row r="15" spans="1:16" ht="142.5">
      <c r="A15" s="248">
        <v>12</v>
      </c>
      <c r="B15" s="331" t="s">
        <v>6079</v>
      </c>
      <c r="C15" s="114">
        <v>970000</v>
      </c>
      <c r="D15" s="51"/>
      <c r="E15" s="51"/>
      <c r="F15" s="248" t="s">
        <v>6081</v>
      </c>
      <c r="G15" s="114">
        <v>1000000</v>
      </c>
      <c r="H15" s="249">
        <v>0.02</v>
      </c>
      <c r="I15" s="249" t="s">
        <v>6054</v>
      </c>
      <c r="J15" s="331" t="s">
        <v>6046</v>
      </c>
      <c r="K15" s="556" t="s">
        <v>6047</v>
      </c>
      <c r="L15" s="556"/>
      <c r="M15" s="116" t="s">
        <v>6082</v>
      </c>
    </row>
    <row r="16" spans="1:16" ht="142.5">
      <c r="A16" s="248">
        <v>13</v>
      </c>
      <c r="B16" s="331" t="s">
        <v>6079</v>
      </c>
      <c r="C16" s="114">
        <v>40000</v>
      </c>
      <c r="D16" s="51"/>
      <c r="E16" s="51"/>
      <c r="F16" s="365" t="s">
        <v>6080</v>
      </c>
      <c r="G16" s="114">
        <v>40000</v>
      </c>
      <c r="H16" s="249">
        <v>0.02</v>
      </c>
      <c r="I16" s="249" t="s">
        <v>6083</v>
      </c>
      <c r="J16" s="331" t="s">
        <v>6045</v>
      </c>
      <c r="K16" s="556" t="s">
        <v>6047</v>
      </c>
      <c r="L16" s="556"/>
      <c r="M16" s="114"/>
    </row>
    <row r="17" spans="1:13" ht="142.5">
      <c r="A17" s="248">
        <v>14</v>
      </c>
      <c r="B17" s="331" t="s">
        <v>6084</v>
      </c>
      <c r="C17" s="114">
        <v>350000</v>
      </c>
      <c r="D17" s="51"/>
      <c r="E17" s="51"/>
      <c r="F17" s="365" t="s">
        <v>6085</v>
      </c>
      <c r="G17" s="114">
        <v>350000</v>
      </c>
      <c r="H17" s="249">
        <v>0.02</v>
      </c>
      <c r="I17" s="249" t="s">
        <v>6086</v>
      </c>
      <c r="J17" s="331" t="s">
        <v>6046</v>
      </c>
      <c r="K17" s="556" t="s">
        <v>6047</v>
      </c>
      <c r="L17" s="556"/>
      <c r="M17" s="114"/>
    </row>
    <row r="18" spans="1:13" ht="142.5">
      <c r="A18" s="556">
        <v>15</v>
      </c>
      <c r="B18" s="583" t="s">
        <v>6087</v>
      </c>
      <c r="C18" s="52">
        <v>110000</v>
      </c>
      <c r="D18" s="51"/>
      <c r="E18" s="51"/>
      <c r="F18" s="365" t="s">
        <v>6088</v>
      </c>
      <c r="G18" s="117">
        <v>110000</v>
      </c>
      <c r="H18" s="249">
        <v>0.02</v>
      </c>
      <c r="I18" s="249" t="s">
        <v>6089</v>
      </c>
      <c r="J18" s="331" t="s">
        <v>6046</v>
      </c>
      <c r="K18" s="556" t="s">
        <v>6047</v>
      </c>
      <c r="L18" s="556"/>
      <c r="M18" s="117"/>
    </row>
    <row r="19" spans="1:13" ht="142.5">
      <c r="A19" s="551"/>
      <c r="B19" s="583"/>
      <c r="C19" s="52">
        <v>190000</v>
      </c>
      <c r="D19" s="51"/>
      <c r="E19" s="51"/>
      <c r="F19" s="243" t="s">
        <v>6090</v>
      </c>
      <c r="G19" s="117">
        <v>190000</v>
      </c>
      <c r="H19" s="249">
        <v>0.02</v>
      </c>
      <c r="I19" s="249" t="s">
        <v>6091</v>
      </c>
      <c r="J19" s="331" t="s">
        <v>6046</v>
      </c>
      <c r="K19" s="556" t="s">
        <v>6047</v>
      </c>
      <c r="L19" s="556"/>
      <c r="M19" s="117"/>
    </row>
    <row r="20" spans="1:13" ht="142.5">
      <c r="A20" s="248">
        <v>16</v>
      </c>
      <c r="B20" s="331" t="s">
        <v>6092</v>
      </c>
      <c r="C20" s="114">
        <v>350000</v>
      </c>
      <c r="D20" s="51"/>
      <c r="E20" s="51"/>
      <c r="F20" s="365" t="s">
        <v>6093</v>
      </c>
      <c r="G20" s="114">
        <v>350000</v>
      </c>
      <c r="H20" s="249">
        <v>0.02</v>
      </c>
      <c r="I20" s="249" t="s">
        <v>6086</v>
      </c>
      <c r="J20" s="331" t="s">
        <v>6046</v>
      </c>
      <c r="K20" s="556" t="s">
        <v>6094</v>
      </c>
      <c r="L20" s="556"/>
      <c r="M20" s="114"/>
    </row>
    <row r="21" spans="1:13" ht="142.5">
      <c r="A21" s="248">
        <v>17</v>
      </c>
      <c r="B21" s="331" t="s">
        <v>6095</v>
      </c>
      <c r="C21" s="114">
        <v>350000</v>
      </c>
      <c r="D21" s="51"/>
      <c r="E21" s="51"/>
      <c r="F21" s="365" t="s">
        <v>6096</v>
      </c>
      <c r="G21" s="114">
        <v>350000</v>
      </c>
      <c r="H21" s="249">
        <v>0.02</v>
      </c>
      <c r="I21" s="249" t="s">
        <v>6086</v>
      </c>
      <c r="J21" s="331" t="s">
        <v>6046</v>
      </c>
      <c r="K21" s="556" t="s">
        <v>6047</v>
      </c>
      <c r="L21" s="556"/>
      <c r="M21" s="114"/>
    </row>
    <row r="22" spans="1:13" ht="142.5">
      <c r="A22" s="248">
        <v>18</v>
      </c>
      <c r="B22" s="331" t="s">
        <v>6097</v>
      </c>
      <c r="C22" s="114">
        <v>350000</v>
      </c>
      <c r="D22" s="51"/>
      <c r="E22" s="51"/>
      <c r="F22" s="365" t="s">
        <v>6098</v>
      </c>
      <c r="G22" s="114">
        <v>350000</v>
      </c>
      <c r="H22" s="249">
        <v>0.02</v>
      </c>
      <c r="I22" s="249" t="s">
        <v>6086</v>
      </c>
      <c r="J22" s="331" t="s">
        <v>6046</v>
      </c>
      <c r="K22" s="556" t="s">
        <v>6047</v>
      </c>
      <c r="L22" s="556"/>
      <c r="M22" s="114"/>
    </row>
    <row r="23" spans="1:13" ht="142.5">
      <c r="A23" s="248">
        <v>19</v>
      </c>
      <c r="B23" s="331" t="s">
        <v>6099</v>
      </c>
      <c r="C23" s="114">
        <v>300000</v>
      </c>
      <c r="D23" s="51"/>
      <c r="E23" s="51"/>
      <c r="F23" s="365" t="s">
        <v>6098</v>
      </c>
      <c r="G23" s="114">
        <v>300000</v>
      </c>
      <c r="H23" s="249">
        <v>0.02</v>
      </c>
      <c r="I23" s="249" t="s">
        <v>6100</v>
      </c>
      <c r="J23" s="331" t="s">
        <v>6046</v>
      </c>
      <c r="K23" s="556" t="s">
        <v>6047</v>
      </c>
      <c r="L23" s="556"/>
      <c r="M23" s="114"/>
    </row>
    <row r="24" spans="1:13" ht="142.5">
      <c r="A24" s="248">
        <v>20</v>
      </c>
      <c r="B24" s="331" t="s">
        <v>6101</v>
      </c>
      <c r="C24" s="114">
        <v>2000000</v>
      </c>
      <c r="D24" s="51"/>
      <c r="E24" s="51"/>
      <c r="F24" s="243" t="s">
        <v>6102</v>
      </c>
      <c r="G24" s="114">
        <v>2000000</v>
      </c>
      <c r="H24" s="249">
        <v>0.02</v>
      </c>
      <c r="I24" s="249" t="s">
        <v>6067</v>
      </c>
      <c r="J24" s="331" t="s">
        <v>6045</v>
      </c>
      <c r="K24" s="556" t="s">
        <v>6047</v>
      </c>
      <c r="L24" s="556"/>
      <c r="M24" s="114"/>
    </row>
    <row r="25" spans="1:13" ht="142.5">
      <c r="A25" s="248">
        <v>21</v>
      </c>
      <c r="B25" s="331" t="s">
        <v>6101</v>
      </c>
      <c r="C25" s="114">
        <v>4000000</v>
      </c>
      <c r="D25" s="51"/>
      <c r="E25" s="51"/>
      <c r="F25" s="365" t="s">
        <v>6103</v>
      </c>
      <c r="G25" s="114">
        <v>4000000</v>
      </c>
      <c r="H25" s="249">
        <v>0.02</v>
      </c>
      <c r="I25" s="249" t="s">
        <v>6104</v>
      </c>
      <c r="J25" s="331" t="s">
        <v>6046</v>
      </c>
      <c r="K25" s="556" t="s">
        <v>6047</v>
      </c>
      <c r="L25" s="556"/>
      <c r="M25" s="114"/>
    </row>
    <row r="26" spans="1:13" ht="27" customHeight="1">
      <c r="A26" s="554" t="s">
        <v>1938</v>
      </c>
      <c r="B26" s="554"/>
      <c r="C26" s="484">
        <f>SUM(C4:C25)</f>
        <v>47289000</v>
      </c>
      <c r="D26" s="34"/>
      <c r="E26" s="34"/>
      <c r="F26" s="34"/>
      <c r="G26" s="173"/>
      <c r="H26" s="34"/>
      <c r="I26" s="34"/>
      <c r="J26" s="257"/>
      <c r="K26" s="257"/>
      <c r="L26" s="257"/>
      <c r="M26" s="258"/>
    </row>
    <row r="27" spans="1:13" ht="22.5" customHeight="1">
      <c r="A27" s="610" t="s">
        <v>8775</v>
      </c>
      <c r="B27" s="610"/>
      <c r="C27" s="610"/>
      <c r="D27" s="610"/>
      <c r="E27" s="610"/>
      <c r="F27" s="610"/>
      <c r="G27" s="610"/>
      <c r="H27" s="610"/>
      <c r="I27" s="610"/>
      <c r="J27" s="610"/>
      <c r="K27" s="610"/>
      <c r="L27" s="610"/>
      <c r="M27" s="610"/>
    </row>
  </sheetData>
  <mergeCells count="38">
    <mergeCell ref="F2:F3"/>
    <mergeCell ref="G2:G3"/>
    <mergeCell ref="H2:H3"/>
    <mergeCell ref="I2:I3"/>
    <mergeCell ref="J2:L2"/>
    <mergeCell ref="A2:A3"/>
    <mergeCell ref="B2:B3"/>
    <mergeCell ref="C2:C3"/>
    <mergeCell ref="D2:D3"/>
    <mergeCell ref="E2:E3"/>
    <mergeCell ref="M2:M3"/>
    <mergeCell ref="K15:L15"/>
    <mergeCell ref="K4:L4"/>
    <mergeCell ref="K5:L5"/>
    <mergeCell ref="K6:L6"/>
    <mergeCell ref="K7:L7"/>
    <mergeCell ref="K8:L8"/>
    <mergeCell ref="K9:L9"/>
    <mergeCell ref="K10:L10"/>
    <mergeCell ref="K11:L11"/>
    <mergeCell ref="K12:L12"/>
    <mergeCell ref="K13:L13"/>
    <mergeCell ref="K14:L14"/>
    <mergeCell ref="K3:L3"/>
    <mergeCell ref="A27:M27"/>
    <mergeCell ref="A26:B26"/>
    <mergeCell ref="K25:L25"/>
    <mergeCell ref="K16:L16"/>
    <mergeCell ref="K17:L17"/>
    <mergeCell ref="A18:A19"/>
    <mergeCell ref="B18:B19"/>
    <mergeCell ref="K18:L18"/>
    <mergeCell ref="K19:L19"/>
    <mergeCell ref="K20:L20"/>
    <mergeCell ref="K21:L21"/>
    <mergeCell ref="K22:L22"/>
    <mergeCell ref="K23:L23"/>
    <mergeCell ref="K24:L24"/>
  </mergeCells>
  <phoneticPr fontId="2" type="noConversion"/>
  <printOptions horizontalCentered="1"/>
  <pageMargins left="0.31496062992125984" right="0.31496062992125984" top="0.6692913385826772" bottom="0.47244094488188981" header="0.31496062992125984" footer="0.19685039370078741"/>
  <pageSetup paperSize="9" scale="80" fitToHeight="6" orientation="landscape" horizontalDpi="4294967295" verticalDpi="4294967295" r:id="rId1"/>
  <headerFooter>
    <oddFooter>&amp;C&amp;P</oddFooter>
  </headerFooter>
  <legacy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0"/>
  <sheetViews>
    <sheetView workbookViewId="0">
      <selection activeCell="C3" sqref="C3:D199"/>
    </sheetView>
  </sheetViews>
  <sheetFormatPr defaultColWidth="8.875" defaultRowHeight="14.25"/>
  <cols>
    <col min="1" max="1" width="5.625" style="3" customWidth="1"/>
    <col min="2" max="2" width="12.25" style="3" customWidth="1"/>
    <col min="3" max="3" width="17.875" style="3" customWidth="1"/>
    <col min="4" max="4" width="17.5" style="3" customWidth="1"/>
    <col min="5" max="5" width="11.625" style="3" bestFit="1" customWidth="1"/>
    <col min="6" max="6" width="23.5" style="3" customWidth="1"/>
    <col min="7" max="7" width="11.625" style="3" customWidth="1"/>
    <col min="8" max="16384" width="8.875" style="3"/>
  </cols>
  <sheetData>
    <row r="1" spans="1:7" s="2" customFormat="1" ht="19.5">
      <c r="A1" s="1" t="s">
        <v>8769</v>
      </c>
      <c r="E1" s="22"/>
      <c r="G1" s="41"/>
    </row>
    <row r="2" spans="1:7">
      <c r="A2" s="244" t="s">
        <v>6105</v>
      </c>
      <c r="B2" s="244" t="s">
        <v>6106</v>
      </c>
      <c r="C2" s="244" t="s">
        <v>6107</v>
      </c>
      <c r="D2" s="244" t="s">
        <v>6108</v>
      </c>
      <c r="E2" s="120" t="s">
        <v>6109</v>
      </c>
      <c r="F2" s="244" t="s">
        <v>6110</v>
      </c>
      <c r="G2" s="244" t="s">
        <v>6111</v>
      </c>
    </row>
    <row r="3" spans="1:7" ht="28.5">
      <c r="A3" s="248">
        <v>1</v>
      </c>
      <c r="B3" s="248" t="s">
        <v>6112</v>
      </c>
      <c r="C3" s="422"/>
      <c r="D3" s="243"/>
      <c r="E3" s="254">
        <v>21000</v>
      </c>
      <c r="F3" s="357" t="s">
        <v>8882</v>
      </c>
      <c r="G3" s="48"/>
    </row>
    <row r="4" spans="1:7" ht="28.5">
      <c r="A4" s="248">
        <v>2</v>
      </c>
      <c r="B4" s="248" t="s">
        <v>6113</v>
      </c>
      <c r="C4" s="422"/>
      <c r="D4" s="243"/>
      <c r="E4" s="254">
        <v>60000</v>
      </c>
      <c r="F4" s="365" t="s">
        <v>8882</v>
      </c>
      <c r="G4" s="48"/>
    </row>
    <row r="5" spans="1:7" ht="28.5">
      <c r="A5" s="248">
        <v>3</v>
      </c>
      <c r="B5" s="248" t="s">
        <v>6114</v>
      </c>
      <c r="C5" s="422"/>
      <c r="D5" s="243"/>
      <c r="E5" s="254">
        <v>21000</v>
      </c>
      <c r="F5" s="365" t="s">
        <v>8883</v>
      </c>
      <c r="G5" s="243"/>
    </row>
    <row r="6" spans="1:7" ht="28.5">
      <c r="A6" s="248">
        <v>4</v>
      </c>
      <c r="B6" s="248" t="s">
        <v>6115</v>
      </c>
      <c r="C6" s="422"/>
      <c r="D6" s="243"/>
      <c r="E6" s="254">
        <v>60000</v>
      </c>
      <c r="F6" s="365" t="s">
        <v>8884</v>
      </c>
      <c r="G6" s="243"/>
    </row>
    <row r="7" spans="1:7" ht="28.5">
      <c r="A7" s="248">
        <v>5</v>
      </c>
      <c r="B7" s="248" t="s">
        <v>6116</v>
      </c>
      <c r="C7" s="422"/>
      <c r="D7" s="243"/>
      <c r="E7" s="254">
        <v>30000</v>
      </c>
      <c r="F7" s="365" t="s">
        <v>8884</v>
      </c>
      <c r="G7" s="243"/>
    </row>
    <row r="8" spans="1:7" ht="28.5">
      <c r="A8" s="248">
        <v>6</v>
      </c>
      <c r="B8" s="248" t="s">
        <v>6117</v>
      </c>
      <c r="C8" s="422"/>
      <c r="D8" s="243"/>
      <c r="E8" s="254">
        <v>160000</v>
      </c>
      <c r="F8" s="365" t="s">
        <v>8885</v>
      </c>
      <c r="G8" s="243"/>
    </row>
    <row r="9" spans="1:7" ht="28.5">
      <c r="A9" s="248">
        <v>7</v>
      </c>
      <c r="B9" s="248" t="s">
        <v>6118</v>
      </c>
      <c r="C9" s="422"/>
      <c r="D9" s="243"/>
      <c r="E9" s="254">
        <v>150000</v>
      </c>
      <c r="F9" s="365" t="s">
        <v>8885</v>
      </c>
      <c r="G9" s="243"/>
    </row>
    <row r="10" spans="1:7" ht="28.5">
      <c r="A10" s="248">
        <v>8</v>
      </c>
      <c r="B10" s="248" t="s">
        <v>6119</v>
      </c>
      <c r="C10" s="422"/>
      <c r="D10" s="243"/>
      <c r="E10" s="254">
        <v>100000</v>
      </c>
      <c r="F10" s="365" t="s">
        <v>8885</v>
      </c>
      <c r="G10" s="243"/>
    </row>
    <row r="11" spans="1:7" ht="28.5">
      <c r="A11" s="248">
        <v>9</v>
      </c>
      <c r="B11" s="248" t="s">
        <v>6120</v>
      </c>
      <c r="C11" s="422"/>
      <c r="D11" s="243"/>
      <c r="E11" s="254">
        <v>1500000</v>
      </c>
      <c r="F11" s="365" t="s">
        <v>8886</v>
      </c>
      <c r="G11" s="243"/>
    </row>
    <row r="12" spans="1:7" ht="28.5">
      <c r="A12" s="248">
        <v>10</v>
      </c>
      <c r="B12" s="248" t="s">
        <v>6120</v>
      </c>
      <c r="C12" s="422"/>
      <c r="D12" s="243"/>
      <c r="E12" s="254">
        <v>500000</v>
      </c>
      <c r="F12" s="365" t="s">
        <v>8886</v>
      </c>
      <c r="G12" s="243"/>
    </row>
    <row r="13" spans="1:7" ht="28.5">
      <c r="A13" s="248">
        <v>11</v>
      </c>
      <c r="B13" s="248" t="s">
        <v>6121</v>
      </c>
      <c r="C13" s="422"/>
      <c r="D13" s="243"/>
      <c r="E13" s="254">
        <v>60000</v>
      </c>
      <c r="F13" s="365" t="s">
        <v>8887</v>
      </c>
      <c r="G13" s="243"/>
    </row>
    <row r="14" spans="1:7" ht="28.5">
      <c r="A14" s="248">
        <v>12</v>
      </c>
      <c r="B14" s="248" t="s">
        <v>6122</v>
      </c>
      <c r="C14" s="422"/>
      <c r="D14" s="243"/>
      <c r="E14" s="254">
        <v>30000</v>
      </c>
      <c r="F14" s="365" t="s">
        <v>8888</v>
      </c>
      <c r="G14" s="243"/>
    </row>
    <row r="15" spans="1:7" ht="28.5">
      <c r="A15" s="248">
        <v>13</v>
      </c>
      <c r="B15" s="248" t="s">
        <v>6122</v>
      </c>
      <c r="C15" s="422"/>
      <c r="D15" s="243"/>
      <c r="E15" s="254">
        <v>460000</v>
      </c>
      <c r="F15" s="365" t="s">
        <v>8889</v>
      </c>
      <c r="G15" s="243"/>
    </row>
    <row r="16" spans="1:7" ht="28.5">
      <c r="A16" s="248">
        <v>14</v>
      </c>
      <c r="B16" s="248" t="s">
        <v>6123</v>
      </c>
      <c r="C16" s="422"/>
      <c r="D16" s="243"/>
      <c r="E16" s="254">
        <v>100000</v>
      </c>
      <c r="F16" s="365" t="s">
        <v>8889</v>
      </c>
      <c r="G16" s="243"/>
    </row>
    <row r="17" spans="1:7" ht="28.5">
      <c r="A17" s="248">
        <v>15</v>
      </c>
      <c r="B17" s="248" t="s">
        <v>6124</v>
      </c>
      <c r="C17" s="422"/>
      <c r="D17" s="243"/>
      <c r="E17" s="254">
        <v>30000</v>
      </c>
      <c r="F17" s="365" t="s">
        <v>8080</v>
      </c>
      <c r="G17" s="243"/>
    </row>
    <row r="18" spans="1:7" ht="28.5">
      <c r="A18" s="248">
        <v>16</v>
      </c>
      <c r="B18" s="248" t="s">
        <v>6125</v>
      </c>
      <c r="C18" s="422"/>
      <c r="D18" s="243"/>
      <c r="E18" s="254">
        <v>60000</v>
      </c>
      <c r="F18" s="365" t="s">
        <v>8890</v>
      </c>
      <c r="G18" s="243"/>
    </row>
    <row r="19" spans="1:7" ht="28.5">
      <c r="A19" s="248">
        <v>17</v>
      </c>
      <c r="B19" s="248" t="s">
        <v>6126</v>
      </c>
      <c r="C19" s="422"/>
      <c r="D19" s="243"/>
      <c r="E19" s="254">
        <v>460000</v>
      </c>
      <c r="F19" s="365" t="s">
        <v>8891</v>
      </c>
      <c r="G19" s="243"/>
    </row>
    <row r="20" spans="1:7" ht="28.5">
      <c r="A20" s="248">
        <v>18</v>
      </c>
      <c r="B20" s="248" t="s">
        <v>6126</v>
      </c>
      <c r="C20" s="422"/>
      <c r="D20" s="243"/>
      <c r="E20" s="254">
        <v>30000</v>
      </c>
      <c r="F20" s="365" t="s">
        <v>8891</v>
      </c>
      <c r="G20" s="243"/>
    </row>
    <row r="21" spans="1:7" ht="28.5">
      <c r="A21" s="248">
        <v>19</v>
      </c>
      <c r="B21" s="248" t="s">
        <v>6127</v>
      </c>
      <c r="C21" s="422"/>
      <c r="D21" s="243"/>
      <c r="E21" s="254">
        <v>100000</v>
      </c>
      <c r="F21" s="365" t="s">
        <v>6128</v>
      </c>
      <c r="G21" s="243"/>
    </row>
    <row r="22" spans="1:7" ht="28.5">
      <c r="A22" s="248">
        <v>20</v>
      </c>
      <c r="B22" s="248" t="s">
        <v>6129</v>
      </c>
      <c r="C22" s="422"/>
      <c r="D22" s="243"/>
      <c r="E22" s="254">
        <v>30000</v>
      </c>
      <c r="F22" s="365" t="s">
        <v>6128</v>
      </c>
      <c r="G22" s="243"/>
    </row>
    <row r="23" spans="1:7" ht="28.5">
      <c r="A23" s="248">
        <v>21</v>
      </c>
      <c r="B23" s="248" t="s">
        <v>6130</v>
      </c>
      <c r="C23" s="422"/>
      <c r="D23" s="243"/>
      <c r="E23" s="254">
        <v>60000</v>
      </c>
      <c r="F23" s="365" t="s">
        <v>6131</v>
      </c>
      <c r="G23" s="243"/>
    </row>
    <row r="24" spans="1:7" ht="28.5">
      <c r="A24" s="248">
        <v>22</v>
      </c>
      <c r="B24" s="248" t="s">
        <v>6132</v>
      </c>
      <c r="C24" s="422"/>
      <c r="D24" s="243"/>
      <c r="E24" s="254">
        <v>800000</v>
      </c>
      <c r="F24" s="365" t="s">
        <v>6131</v>
      </c>
      <c r="G24" s="243"/>
    </row>
    <row r="25" spans="1:7" ht="28.5">
      <c r="A25" s="248">
        <v>23</v>
      </c>
      <c r="B25" s="248" t="s">
        <v>6133</v>
      </c>
      <c r="C25" s="422"/>
      <c r="D25" s="243"/>
      <c r="E25" s="254">
        <v>460000</v>
      </c>
      <c r="F25" s="365" t="s">
        <v>6131</v>
      </c>
      <c r="G25" s="243"/>
    </row>
    <row r="26" spans="1:7" ht="28.5">
      <c r="A26" s="248">
        <v>24</v>
      </c>
      <c r="B26" s="248" t="s">
        <v>6133</v>
      </c>
      <c r="C26" s="422"/>
      <c r="D26" s="243"/>
      <c r="E26" s="254">
        <v>30000</v>
      </c>
      <c r="F26" s="365" t="s">
        <v>6134</v>
      </c>
      <c r="G26" s="243"/>
    </row>
    <row r="27" spans="1:7" ht="28.5">
      <c r="A27" s="248">
        <v>25</v>
      </c>
      <c r="B27" s="248" t="s">
        <v>6135</v>
      </c>
      <c r="C27" s="422"/>
      <c r="D27" s="243"/>
      <c r="E27" s="254">
        <v>100000</v>
      </c>
      <c r="F27" s="365" t="s">
        <v>6134</v>
      </c>
      <c r="G27" s="243"/>
    </row>
    <row r="28" spans="1:7" ht="28.5">
      <c r="A28" s="248">
        <v>26</v>
      </c>
      <c r="B28" s="248" t="s">
        <v>6136</v>
      </c>
      <c r="C28" s="422"/>
      <c r="D28" s="243"/>
      <c r="E28" s="254">
        <v>30000</v>
      </c>
      <c r="F28" s="365" t="s">
        <v>6137</v>
      </c>
      <c r="G28" s="243"/>
    </row>
    <row r="29" spans="1:7" ht="28.5">
      <c r="A29" s="248">
        <v>27</v>
      </c>
      <c r="B29" s="248" t="s">
        <v>6138</v>
      </c>
      <c r="C29" s="422"/>
      <c r="D29" s="243"/>
      <c r="E29" s="254">
        <v>60000</v>
      </c>
      <c r="F29" s="365" t="s">
        <v>6139</v>
      </c>
      <c r="G29" s="243"/>
    </row>
    <row r="30" spans="1:7" ht="28.5">
      <c r="A30" s="248">
        <v>28</v>
      </c>
      <c r="B30" s="248" t="s">
        <v>6140</v>
      </c>
      <c r="C30" s="422"/>
      <c r="D30" s="243"/>
      <c r="E30" s="254">
        <v>460000</v>
      </c>
      <c r="F30" s="365" t="s">
        <v>6141</v>
      </c>
      <c r="G30" s="243"/>
    </row>
    <row r="31" spans="1:7" ht="28.5">
      <c r="A31" s="248">
        <v>29</v>
      </c>
      <c r="B31" s="248" t="s">
        <v>6140</v>
      </c>
      <c r="C31" s="422"/>
      <c r="D31" s="243"/>
      <c r="E31" s="254">
        <v>30000</v>
      </c>
      <c r="F31" s="365" t="s">
        <v>6141</v>
      </c>
      <c r="G31" s="243"/>
    </row>
    <row r="32" spans="1:7" ht="28.5">
      <c r="A32" s="248">
        <v>30</v>
      </c>
      <c r="B32" s="248" t="s">
        <v>6142</v>
      </c>
      <c r="C32" s="422"/>
      <c r="D32" s="243"/>
      <c r="E32" s="254">
        <v>100000</v>
      </c>
      <c r="F32" s="365" t="s">
        <v>6143</v>
      </c>
      <c r="G32" s="243"/>
    </row>
    <row r="33" spans="1:7" ht="28.5">
      <c r="A33" s="248">
        <v>31</v>
      </c>
      <c r="B33" s="248" t="s">
        <v>6144</v>
      </c>
      <c r="C33" s="422"/>
      <c r="D33" s="243"/>
      <c r="E33" s="254">
        <v>20000</v>
      </c>
      <c r="F33" s="365" t="s">
        <v>6145</v>
      </c>
      <c r="G33" s="243"/>
    </row>
    <row r="34" spans="1:7" ht="28.5">
      <c r="A34" s="248">
        <v>32</v>
      </c>
      <c r="B34" s="248" t="s">
        <v>6146</v>
      </c>
      <c r="C34" s="422"/>
      <c r="D34" s="243"/>
      <c r="E34" s="254">
        <v>30000</v>
      </c>
      <c r="F34" s="365" t="s">
        <v>6147</v>
      </c>
      <c r="G34" s="243"/>
    </row>
    <row r="35" spans="1:7" ht="28.5">
      <c r="A35" s="248">
        <v>33</v>
      </c>
      <c r="B35" s="248" t="s">
        <v>6146</v>
      </c>
      <c r="C35" s="422"/>
      <c r="D35" s="243"/>
      <c r="E35" s="254">
        <v>60000</v>
      </c>
      <c r="F35" s="365" t="s">
        <v>6147</v>
      </c>
      <c r="G35" s="243"/>
    </row>
    <row r="36" spans="1:7" ht="28.5">
      <c r="A36" s="248">
        <v>34</v>
      </c>
      <c r="B36" s="248" t="s">
        <v>6148</v>
      </c>
      <c r="C36" s="422"/>
      <c r="D36" s="243"/>
      <c r="E36" s="254">
        <v>30000</v>
      </c>
      <c r="F36" s="365" t="s">
        <v>6147</v>
      </c>
      <c r="G36" s="243"/>
    </row>
    <row r="37" spans="1:7" ht="28.5">
      <c r="A37" s="248">
        <v>35</v>
      </c>
      <c r="B37" s="248" t="s">
        <v>6149</v>
      </c>
      <c r="C37" s="422"/>
      <c r="D37" s="243"/>
      <c r="E37" s="254">
        <v>460000</v>
      </c>
      <c r="F37" s="365" t="s">
        <v>6150</v>
      </c>
      <c r="G37" s="243"/>
    </row>
    <row r="38" spans="1:7" ht="28.5">
      <c r="A38" s="248">
        <v>36</v>
      </c>
      <c r="B38" s="248" t="s">
        <v>6151</v>
      </c>
      <c r="C38" s="422"/>
      <c r="D38" s="243"/>
      <c r="E38" s="254">
        <v>100000</v>
      </c>
      <c r="F38" s="365" t="s">
        <v>6152</v>
      </c>
      <c r="G38" s="243"/>
    </row>
    <row r="39" spans="1:7" ht="28.5">
      <c r="A39" s="248">
        <v>37</v>
      </c>
      <c r="B39" s="248" t="s">
        <v>6153</v>
      </c>
      <c r="C39" s="422"/>
      <c r="D39" s="243"/>
      <c r="E39" s="254">
        <v>100000</v>
      </c>
      <c r="F39" s="365" t="s">
        <v>6154</v>
      </c>
      <c r="G39" s="243"/>
    </row>
    <row r="40" spans="1:7" ht="28.5">
      <c r="A40" s="248">
        <v>38</v>
      </c>
      <c r="B40" s="248" t="s">
        <v>6155</v>
      </c>
      <c r="C40" s="422"/>
      <c r="D40" s="243"/>
      <c r="E40" s="254">
        <v>30000</v>
      </c>
      <c r="F40" s="365" t="s">
        <v>6154</v>
      </c>
      <c r="G40" s="243"/>
    </row>
    <row r="41" spans="1:7" ht="28.5">
      <c r="A41" s="248">
        <v>39</v>
      </c>
      <c r="B41" s="248" t="s">
        <v>6155</v>
      </c>
      <c r="C41" s="422"/>
      <c r="D41" s="243"/>
      <c r="E41" s="254">
        <v>30000</v>
      </c>
      <c r="F41" s="365" t="s">
        <v>6154</v>
      </c>
      <c r="G41" s="243"/>
    </row>
    <row r="42" spans="1:7" ht="28.5">
      <c r="A42" s="248">
        <v>40</v>
      </c>
      <c r="B42" s="248" t="s">
        <v>6156</v>
      </c>
      <c r="C42" s="422"/>
      <c r="D42" s="243"/>
      <c r="E42" s="254">
        <v>200000</v>
      </c>
      <c r="F42" s="365" t="s">
        <v>6157</v>
      </c>
      <c r="G42" s="243"/>
    </row>
    <row r="43" spans="1:7" ht="28.5">
      <c r="A43" s="248">
        <v>41</v>
      </c>
      <c r="B43" s="248" t="s">
        <v>6158</v>
      </c>
      <c r="C43" s="422"/>
      <c r="D43" s="243"/>
      <c r="E43" s="254">
        <v>260000</v>
      </c>
      <c r="F43" s="365" t="s">
        <v>6157</v>
      </c>
      <c r="G43" s="243"/>
    </row>
    <row r="44" spans="1:7" ht="28.5">
      <c r="A44" s="248">
        <v>42</v>
      </c>
      <c r="B44" s="248" t="s">
        <v>6159</v>
      </c>
      <c r="C44" s="422"/>
      <c r="D44" s="243"/>
      <c r="E44" s="254">
        <v>100000</v>
      </c>
      <c r="F44" s="365" t="s">
        <v>6157</v>
      </c>
      <c r="G44" s="243"/>
    </row>
    <row r="45" spans="1:7" ht="28.5">
      <c r="A45" s="248">
        <v>43</v>
      </c>
      <c r="B45" s="248" t="s">
        <v>6160</v>
      </c>
      <c r="C45" s="422"/>
      <c r="D45" s="243"/>
      <c r="E45" s="254">
        <v>60000</v>
      </c>
      <c r="F45" s="365" t="s">
        <v>6161</v>
      </c>
      <c r="G45" s="243"/>
    </row>
    <row r="46" spans="1:7" ht="28.5">
      <c r="A46" s="248">
        <v>44</v>
      </c>
      <c r="B46" s="248" t="s">
        <v>6162</v>
      </c>
      <c r="C46" s="422"/>
      <c r="D46" s="243"/>
      <c r="E46" s="254">
        <v>30000</v>
      </c>
      <c r="F46" s="365" t="s">
        <v>6163</v>
      </c>
      <c r="G46" s="243"/>
    </row>
    <row r="47" spans="1:7" ht="28.5">
      <c r="A47" s="248">
        <v>45</v>
      </c>
      <c r="B47" s="248" t="s">
        <v>6164</v>
      </c>
      <c r="C47" s="422"/>
      <c r="D47" s="243"/>
      <c r="E47" s="254">
        <v>30000</v>
      </c>
      <c r="F47" s="365" t="s">
        <v>6163</v>
      </c>
      <c r="G47" s="243"/>
    </row>
    <row r="48" spans="1:7" ht="28.5">
      <c r="A48" s="248">
        <v>46</v>
      </c>
      <c r="B48" s="248" t="s">
        <v>6165</v>
      </c>
      <c r="C48" s="422"/>
      <c r="D48" s="243"/>
      <c r="E48" s="254">
        <v>90000</v>
      </c>
      <c r="F48" s="365" t="s">
        <v>6166</v>
      </c>
      <c r="G48" s="243"/>
    </row>
    <row r="49" spans="1:7" ht="28.5">
      <c r="A49" s="248">
        <v>47</v>
      </c>
      <c r="B49" s="248" t="s">
        <v>6167</v>
      </c>
      <c r="C49" s="422"/>
      <c r="D49" s="243"/>
      <c r="E49" s="254">
        <v>460000</v>
      </c>
      <c r="F49" s="365" t="s">
        <v>6168</v>
      </c>
      <c r="G49" s="243"/>
    </row>
    <row r="50" spans="1:7" ht="28.5">
      <c r="A50" s="248">
        <v>48</v>
      </c>
      <c r="B50" s="248" t="s">
        <v>6169</v>
      </c>
      <c r="C50" s="422"/>
      <c r="D50" s="243"/>
      <c r="E50" s="254">
        <v>100000</v>
      </c>
      <c r="F50" s="365" t="s">
        <v>6168</v>
      </c>
      <c r="G50" s="243"/>
    </row>
    <row r="51" spans="1:7" ht="28.5">
      <c r="A51" s="248">
        <v>49</v>
      </c>
      <c r="B51" s="248" t="s">
        <v>6170</v>
      </c>
      <c r="C51" s="422"/>
      <c r="D51" s="243"/>
      <c r="E51" s="254">
        <v>250000</v>
      </c>
      <c r="F51" s="365" t="s">
        <v>6171</v>
      </c>
      <c r="G51" s="243"/>
    </row>
    <row r="52" spans="1:7" ht="28.5">
      <c r="A52" s="248">
        <v>50</v>
      </c>
      <c r="B52" s="248" t="s">
        <v>6170</v>
      </c>
      <c r="C52" s="422"/>
      <c r="D52" s="243"/>
      <c r="E52" s="254">
        <v>250000</v>
      </c>
      <c r="F52" s="365" t="s">
        <v>6171</v>
      </c>
      <c r="G52" s="243"/>
    </row>
    <row r="53" spans="1:7" ht="28.5">
      <c r="A53" s="248">
        <v>51</v>
      </c>
      <c r="B53" s="248" t="s">
        <v>6172</v>
      </c>
      <c r="C53" s="422"/>
      <c r="D53" s="243"/>
      <c r="E53" s="254">
        <v>250000</v>
      </c>
      <c r="F53" s="365" t="s">
        <v>6171</v>
      </c>
      <c r="G53" s="243"/>
    </row>
    <row r="54" spans="1:7" ht="28.5">
      <c r="A54" s="248">
        <v>52</v>
      </c>
      <c r="B54" s="248" t="s">
        <v>6173</v>
      </c>
      <c r="C54" s="422"/>
      <c r="D54" s="243"/>
      <c r="E54" s="254">
        <v>250000</v>
      </c>
      <c r="F54" s="365" t="s">
        <v>6171</v>
      </c>
      <c r="G54" s="243"/>
    </row>
    <row r="55" spans="1:7" ht="28.5">
      <c r="A55" s="248">
        <v>53</v>
      </c>
      <c r="B55" s="248" t="s">
        <v>6174</v>
      </c>
      <c r="C55" s="422"/>
      <c r="D55" s="243"/>
      <c r="E55" s="254">
        <v>200000</v>
      </c>
      <c r="F55" s="365" t="s">
        <v>6175</v>
      </c>
      <c r="G55" s="243"/>
    </row>
    <row r="56" spans="1:7" ht="28.5">
      <c r="A56" s="248">
        <v>54</v>
      </c>
      <c r="B56" s="248" t="s">
        <v>6176</v>
      </c>
      <c r="C56" s="422"/>
      <c r="D56" s="243"/>
      <c r="E56" s="254">
        <v>60000</v>
      </c>
      <c r="F56" s="365" t="s">
        <v>6175</v>
      </c>
      <c r="G56" s="243"/>
    </row>
    <row r="57" spans="1:7" ht="28.5">
      <c r="A57" s="248">
        <v>55</v>
      </c>
      <c r="B57" s="248" t="s">
        <v>6177</v>
      </c>
      <c r="C57" s="422"/>
      <c r="D57" s="243"/>
      <c r="E57" s="254">
        <v>800000</v>
      </c>
      <c r="F57" s="365" t="s">
        <v>6175</v>
      </c>
      <c r="G57" s="243"/>
    </row>
    <row r="58" spans="1:7" ht="28.5">
      <c r="A58" s="248">
        <v>56</v>
      </c>
      <c r="B58" s="248" t="s">
        <v>6178</v>
      </c>
      <c r="C58" s="422"/>
      <c r="D58" s="243"/>
      <c r="E58" s="254">
        <v>1000000</v>
      </c>
      <c r="F58" s="365" t="s">
        <v>6175</v>
      </c>
      <c r="G58" s="243"/>
    </row>
    <row r="59" spans="1:7" ht="28.5">
      <c r="A59" s="248">
        <v>57</v>
      </c>
      <c r="B59" s="248" t="s">
        <v>6179</v>
      </c>
      <c r="C59" s="422"/>
      <c r="D59" s="243"/>
      <c r="E59" s="254">
        <v>460000</v>
      </c>
      <c r="F59" s="365" t="s">
        <v>6180</v>
      </c>
      <c r="G59" s="243"/>
    </row>
    <row r="60" spans="1:7" ht="28.5">
      <c r="A60" s="248">
        <v>58</v>
      </c>
      <c r="B60" s="248" t="s">
        <v>6179</v>
      </c>
      <c r="C60" s="422"/>
      <c r="D60" s="243"/>
      <c r="E60" s="254">
        <v>90000</v>
      </c>
      <c r="F60" s="365" t="s">
        <v>6180</v>
      </c>
      <c r="G60" s="243"/>
    </row>
    <row r="61" spans="1:7" ht="28.5">
      <c r="A61" s="248">
        <v>59</v>
      </c>
      <c r="B61" s="248" t="s">
        <v>6181</v>
      </c>
      <c r="C61" s="422"/>
      <c r="D61" s="243"/>
      <c r="E61" s="254">
        <v>100000</v>
      </c>
      <c r="F61" s="365" t="s">
        <v>6182</v>
      </c>
      <c r="G61" s="243"/>
    </row>
    <row r="62" spans="1:7" ht="28.5">
      <c r="A62" s="248">
        <v>60</v>
      </c>
      <c r="B62" s="248" t="s">
        <v>6183</v>
      </c>
      <c r="C62" s="422"/>
      <c r="D62" s="243"/>
      <c r="E62" s="254">
        <v>30000</v>
      </c>
      <c r="F62" s="365" t="s">
        <v>6184</v>
      </c>
      <c r="G62" s="243"/>
    </row>
    <row r="63" spans="1:7" ht="28.5">
      <c r="A63" s="248">
        <v>61</v>
      </c>
      <c r="B63" s="248" t="s">
        <v>6185</v>
      </c>
      <c r="C63" s="422"/>
      <c r="D63" s="243"/>
      <c r="E63" s="254">
        <v>60000</v>
      </c>
      <c r="F63" s="365" t="s">
        <v>6186</v>
      </c>
      <c r="G63" s="243"/>
    </row>
    <row r="64" spans="1:7" ht="28.5">
      <c r="A64" s="248">
        <v>62</v>
      </c>
      <c r="B64" s="248" t="s">
        <v>6187</v>
      </c>
      <c r="C64" s="422"/>
      <c r="D64" s="243"/>
      <c r="E64" s="254">
        <v>90000</v>
      </c>
      <c r="F64" s="365" t="s">
        <v>6188</v>
      </c>
      <c r="G64" s="243"/>
    </row>
    <row r="65" spans="1:7" ht="28.5">
      <c r="A65" s="248">
        <v>63</v>
      </c>
      <c r="B65" s="248" t="s">
        <v>6189</v>
      </c>
      <c r="C65" s="422"/>
      <c r="D65" s="243"/>
      <c r="E65" s="254">
        <v>460000</v>
      </c>
      <c r="F65" s="365" t="s">
        <v>6188</v>
      </c>
      <c r="G65" s="243"/>
    </row>
    <row r="66" spans="1:7" ht="28.5">
      <c r="A66" s="248">
        <v>64</v>
      </c>
      <c r="B66" s="248" t="s">
        <v>6190</v>
      </c>
      <c r="C66" s="422"/>
      <c r="D66" s="243"/>
      <c r="E66" s="254">
        <v>100000</v>
      </c>
      <c r="F66" s="365" t="s">
        <v>6191</v>
      </c>
      <c r="G66" s="243"/>
    </row>
    <row r="67" spans="1:7" ht="28.5">
      <c r="A67" s="248">
        <v>65</v>
      </c>
      <c r="B67" s="248" t="s">
        <v>6192</v>
      </c>
      <c r="C67" s="422"/>
      <c r="D67" s="243"/>
      <c r="E67" s="254">
        <v>30000</v>
      </c>
      <c r="F67" s="365" t="s">
        <v>6193</v>
      </c>
      <c r="G67" s="243"/>
    </row>
    <row r="68" spans="1:7" ht="28.5">
      <c r="A68" s="248">
        <v>66</v>
      </c>
      <c r="B68" s="248" t="s">
        <v>6194</v>
      </c>
      <c r="C68" s="422"/>
      <c r="D68" s="243"/>
      <c r="E68" s="254">
        <v>30000</v>
      </c>
      <c r="F68" s="365" t="s">
        <v>6195</v>
      </c>
      <c r="G68" s="243"/>
    </row>
    <row r="69" spans="1:7" ht="28.5">
      <c r="A69" s="248">
        <v>67</v>
      </c>
      <c r="B69" s="248" t="s">
        <v>6196</v>
      </c>
      <c r="C69" s="422"/>
      <c r="D69" s="243"/>
      <c r="E69" s="254">
        <v>60000</v>
      </c>
      <c r="F69" s="365" t="s">
        <v>6197</v>
      </c>
      <c r="G69" s="243"/>
    </row>
    <row r="70" spans="1:7" ht="28.5">
      <c r="A70" s="248">
        <v>68</v>
      </c>
      <c r="B70" s="248" t="s">
        <v>6198</v>
      </c>
      <c r="C70" s="422"/>
      <c r="D70" s="243"/>
      <c r="E70" s="254">
        <v>90000</v>
      </c>
      <c r="F70" s="365" t="s">
        <v>6199</v>
      </c>
      <c r="G70" s="243"/>
    </row>
    <row r="71" spans="1:7" ht="28.5">
      <c r="A71" s="248">
        <v>69</v>
      </c>
      <c r="B71" s="248" t="s">
        <v>6200</v>
      </c>
      <c r="C71" s="422"/>
      <c r="D71" s="243"/>
      <c r="E71" s="254">
        <v>460000</v>
      </c>
      <c r="F71" s="365" t="s">
        <v>6201</v>
      </c>
      <c r="G71" s="243"/>
    </row>
    <row r="72" spans="1:7" ht="28.5">
      <c r="A72" s="248">
        <v>70</v>
      </c>
      <c r="B72" s="248" t="s">
        <v>6202</v>
      </c>
      <c r="C72" s="422"/>
      <c r="D72" s="243"/>
      <c r="E72" s="254">
        <v>100000</v>
      </c>
      <c r="F72" s="365" t="s">
        <v>6203</v>
      </c>
      <c r="G72" s="243"/>
    </row>
    <row r="73" spans="1:7" ht="28.5">
      <c r="A73" s="248">
        <v>71</v>
      </c>
      <c r="B73" s="248" t="s">
        <v>6204</v>
      </c>
      <c r="C73" s="422"/>
      <c r="D73" s="243"/>
      <c r="E73" s="254">
        <v>30000</v>
      </c>
      <c r="F73" s="365" t="s">
        <v>6205</v>
      </c>
      <c r="G73" s="243"/>
    </row>
    <row r="74" spans="1:7" ht="28.5">
      <c r="A74" s="248">
        <v>72</v>
      </c>
      <c r="B74" s="248" t="s">
        <v>6206</v>
      </c>
      <c r="C74" s="422"/>
      <c r="D74" s="243"/>
      <c r="E74" s="254">
        <v>30000</v>
      </c>
      <c r="F74" s="365" t="s">
        <v>6205</v>
      </c>
      <c r="G74" s="243"/>
    </row>
    <row r="75" spans="1:7" ht="28.5">
      <c r="A75" s="248">
        <v>73</v>
      </c>
      <c r="B75" s="248" t="s">
        <v>6207</v>
      </c>
      <c r="C75" s="422"/>
      <c r="D75" s="243"/>
      <c r="E75" s="254">
        <v>60000</v>
      </c>
      <c r="F75" s="365" t="s">
        <v>6208</v>
      </c>
      <c r="G75" s="243"/>
    </row>
    <row r="76" spans="1:7" ht="28.5">
      <c r="A76" s="248">
        <v>74</v>
      </c>
      <c r="B76" s="248" t="s">
        <v>6209</v>
      </c>
      <c r="C76" s="422"/>
      <c r="D76" s="243"/>
      <c r="E76" s="254">
        <v>90000</v>
      </c>
      <c r="F76" s="365" t="s">
        <v>6210</v>
      </c>
      <c r="G76" s="243"/>
    </row>
    <row r="77" spans="1:7" ht="28.5">
      <c r="A77" s="248">
        <v>75</v>
      </c>
      <c r="B77" s="248" t="s">
        <v>6211</v>
      </c>
      <c r="C77" s="422"/>
      <c r="D77" s="243"/>
      <c r="E77" s="254">
        <v>100000</v>
      </c>
      <c r="F77" s="365" t="s">
        <v>6212</v>
      </c>
      <c r="G77" s="243"/>
    </row>
    <row r="78" spans="1:7" ht="28.5">
      <c r="A78" s="248">
        <v>76</v>
      </c>
      <c r="B78" s="248" t="s">
        <v>6211</v>
      </c>
      <c r="C78" s="422"/>
      <c r="D78" s="243"/>
      <c r="E78" s="254">
        <v>200000</v>
      </c>
      <c r="F78" s="365" t="s">
        <v>6212</v>
      </c>
      <c r="G78" s="243"/>
    </row>
    <row r="79" spans="1:7" ht="28.5">
      <c r="A79" s="248">
        <v>77</v>
      </c>
      <c r="B79" s="248" t="s">
        <v>6211</v>
      </c>
      <c r="C79" s="422"/>
      <c r="D79" s="243"/>
      <c r="E79" s="254">
        <v>160000</v>
      </c>
      <c r="F79" s="365" t="s">
        <v>6212</v>
      </c>
      <c r="G79" s="243"/>
    </row>
    <row r="80" spans="1:7" ht="28.5">
      <c r="A80" s="248">
        <v>78</v>
      </c>
      <c r="B80" s="248" t="s">
        <v>6213</v>
      </c>
      <c r="C80" s="422"/>
      <c r="D80" s="243"/>
      <c r="E80" s="254">
        <v>100000</v>
      </c>
      <c r="F80" s="365" t="s">
        <v>6212</v>
      </c>
      <c r="G80" s="243"/>
    </row>
    <row r="81" spans="1:7" ht="28.5">
      <c r="A81" s="248">
        <v>79</v>
      </c>
      <c r="B81" s="248" t="s">
        <v>6214</v>
      </c>
      <c r="C81" s="422"/>
      <c r="D81" s="243"/>
      <c r="E81" s="254">
        <v>30000</v>
      </c>
      <c r="F81" s="365" t="s">
        <v>6215</v>
      </c>
      <c r="G81" s="243"/>
    </row>
    <row r="82" spans="1:7" ht="28.5">
      <c r="A82" s="248">
        <v>80</v>
      </c>
      <c r="B82" s="248" t="s">
        <v>6214</v>
      </c>
      <c r="C82" s="422"/>
      <c r="D82" s="243"/>
      <c r="E82" s="254">
        <v>30000</v>
      </c>
      <c r="F82" s="365" t="s">
        <v>6215</v>
      </c>
      <c r="G82" s="243"/>
    </row>
    <row r="83" spans="1:7" ht="28.5">
      <c r="A83" s="248">
        <v>81</v>
      </c>
      <c r="B83" s="248" t="s">
        <v>6216</v>
      </c>
      <c r="C83" s="422"/>
      <c r="D83" s="243"/>
      <c r="E83" s="254">
        <v>180000</v>
      </c>
      <c r="F83" s="365" t="s">
        <v>6215</v>
      </c>
      <c r="G83" s="243"/>
    </row>
    <row r="84" spans="1:7" ht="28.5">
      <c r="A84" s="248">
        <v>82</v>
      </c>
      <c r="B84" s="248" t="s">
        <v>6217</v>
      </c>
      <c r="C84" s="422"/>
      <c r="D84" s="243"/>
      <c r="E84" s="254">
        <v>500000</v>
      </c>
      <c r="F84" s="365" t="s">
        <v>6218</v>
      </c>
      <c r="G84" s="243"/>
    </row>
    <row r="85" spans="1:7" ht="28.5">
      <c r="A85" s="248">
        <v>83</v>
      </c>
      <c r="B85" s="248" t="s">
        <v>6219</v>
      </c>
      <c r="C85" s="422"/>
      <c r="D85" s="243"/>
      <c r="E85" s="254">
        <v>500000</v>
      </c>
      <c r="F85" s="365" t="s">
        <v>6218</v>
      </c>
      <c r="G85" s="243"/>
    </row>
    <row r="86" spans="1:7" ht="28.5">
      <c r="A86" s="248">
        <v>84</v>
      </c>
      <c r="B86" s="248" t="s">
        <v>6219</v>
      </c>
      <c r="C86" s="422"/>
      <c r="D86" s="243"/>
      <c r="E86" s="254">
        <v>500000</v>
      </c>
      <c r="F86" s="365" t="s">
        <v>6218</v>
      </c>
      <c r="G86" s="243"/>
    </row>
    <row r="87" spans="1:7" ht="28.5">
      <c r="A87" s="248">
        <v>85</v>
      </c>
      <c r="B87" s="248" t="s">
        <v>6220</v>
      </c>
      <c r="C87" s="422"/>
      <c r="D87" s="243"/>
      <c r="E87" s="254">
        <v>500000</v>
      </c>
      <c r="F87" s="365" t="s">
        <v>6218</v>
      </c>
      <c r="G87" s="243"/>
    </row>
    <row r="88" spans="1:7" ht="28.5">
      <c r="A88" s="248">
        <v>86</v>
      </c>
      <c r="B88" s="248" t="s">
        <v>6220</v>
      </c>
      <c r="C88" s="422"/>
      <c r="D88" s="243"/>
      <c r="E88" s="254">
        <v>500000</v>
      </c>
      <c r="F88" s="365" t="s">
        <v>6218</v>
      </c>
      <c r="G88" s="243"/>
    </row>
    <row r="89" spans="1:7" ht="28.5">
      <c r="A89" s="248">
        <v>87</v>
      </c>
      <c r="B89" s="248" t="s">
        <v>6221</v>
      </c>
      <c r="C89" s="422"/>
      <c r="D89" s="243"/>
      <c r="E89" s="254">
        <v>500000</v>
      </c>
      <c r="F89" s="365" t="s">
        <v>6218</v>
      </c>
      <c r="G89" s="243"/>
    </row>
    <row r="90" spans="1:7" ht="28.5">
      <c r="A90" s="248">
        <v>88</v>
      </c>
      <c r="B90" s="248" t="s">
        <v>6222</v>
      </c>
      <c r="C90" s="422"/>
      <c r="D90" s="243"/>
      <c r="E90" s="254">
        <v>160000</v>
      </c>
      <c r="F90" s="365" t="s">
        <v>6223</v>
      </c>
      <c r="G90" s="243"/>
    </row>
    <row r="91" spans="1:7" ht="28.5">
      <c r="A91" s="248">
        <v>89</v>
      </c>
      <c r="B91" s="248" t="s">
        <v>6222</v>
      </c>
      <c r="C91" s="422"/>
      <c r="D91" s="243"/>
      <c r="E91" s="254">
        <v>150000</v>
      </c>
      <c r="F91" s="365" t="s">
        <v>6223</v>
      </c>
      <c r="G91" s="243"/>
    </row>
    <row r="92" spans="1:7" ht="28.5">
      <c r="A92" s="248">
        <v>90</v>
      </c>
      <c r="B92" s="248" t="s">
        <v>6224</v>
      </c>
      <c r="C92" s="422"/>
      <c r="D92" s="243"/>
      <c r="E92" s="254">
        <v>50000</v>
      </c>
      <c r="F92" s="365" t="s">
        <v>6223</v>
      </c>
      <c r="G92" s="243"/>
    </row>
    <row r="93" spans="1:7" ht="28.5">
      <c r="A93" s="248">
        <v>91</v>
      </c>
      <c r="B93" s="248" t="s">
        <v>6225</v>
      </c>
      <c r="C93" s="422"/>
      <c r="D93" s="243"/>
      <c r="E93" s="254">
        <v>92000</v>
      </c>
      <c r="F93" s="365" t="s">
        <v>6223</v>
      </c>
      <c r="G93" s="243"/>
    </row>
    <row r="94" spans="1:7" ht="28.5">
      <c r="A94" s="248">
        <v>92</v>
      </c>
      <c r="B94" s="248" t="s">
        <v>6226</v>
      </c>
      <c r="C94" s="422"/>
      <c r="D94" s="243"/>
      <c r="E94" s="254">
        <v>100000</v>
      </c>
      <c r="F94" s="365" t="s">
        <v>6223</v>
      </c>
      <c r="G94" s="243"/>
    </row>
    <row r="95" spans="1:7" ht="28.5">
      <c r="A95" s="248">
        <v>93</v>
      </c>
      <c r="B95" s="248" t="s">
        <v>6226</v>
      </c>
      <c r="C95" s="422"/>
      <c r="D95" s="243"/>
      <c r="E95" s="254">
        <v>8000</v>
      </c>
      <c r="F95" s="365" t="s">
        <v>6223</v>
      </c>
      <c r="G95" s="243"/>
    </row>
    <row r="96" spans="1:7" ht="28.5">
      <c r="A96" s="248">
        <v>94</v>
      </c>
      <c r="B96" s="248" t="s">
        <v>6227</v>
      </c>
      <c r="C96" s="422"/>
      <c r="D96" s="243"/>
      <c r="E96" s="254">
        <v>30000</v>
      </c>
      <c r="F96" s="365" t="s">
        <v>6228</v>
      </c>
      <c r="G96" s="243"/>
    </row>
    <row r="97" spans="1:7" ht="28.5">
      <c r="A97" s="248">
        <v>95</v>
      </c>
      <c r="B97" s="248" t="s">
        <v>6229</v>
      </c>
      <c r="C97" s="422"/>
      <c r="D97" s="243"/>
      <c r="E97" s="254">
        <v>30000</v>
      </c>
      <c r="F97" s="365" t="s">
        <v>6230</v>
      </c>
      <c r="G97" s="243"/>
    </row>
    <row r="98" spans="1:7" ht="28.5">
      <c r="A98" s="248">
        <v>96</v>
      </c>
      <c r="B98" s="248" t="s">
        <v>6231</v>
      </c>
      <c r="C98" s="422"/>
      <c r="D98" s="243"/>
      <c r="E98" s="254">
        <v>15000</v>
      </c>
      <c r="F98" s="365" t="s">
        <v>6232</v>
      </c>
      <c r="G98" s="243"/>
    </row>
    <row r="99" spans="1:7" ht="28.5">
      <c r="A99" s="248">
        <v>97</v>
      </c>
      <c r="B99" s="248" t="s">
        <v>6233</v>
      </c>
      <c r="C99" s="422"/>
      <c r="D99" s="243"/>
      <c r="E99" s="254">
        <v>50000</v>
      </c>
      <c r="F99" s="365" t="s">
        <v>6234</v>
      </c>
      <c r="G99" s="243"/>
    </row>
    <row r="100" spans="1:7" ht="28.5">
      <c r="A100" s="248">
        <v>98</v>
      </c>
      <c r="B100" s="248" t="s">
        <v>6235</v>
      </c>
      <c r="C100" s="422"/>
      <c r="D100" s="243"/>
      <c r="E100" s="254">
        <v>30000</v>
      </c>
      <c r="F100" s="365" t="s">
        <v>6236</v>
      </c>
      <c r="G100" s="243"/>
    </row>
    <row r="101" spans="1:7" ht="28.5">
      <c r="A101" s="248">
        <v>99</v>
      </c>
      <c r="B101" s="248" t="s">
        <v>6237</v>
      </c>
      <c r="C101" s="422"/>
      <c r="D101" s="243"/>
      <c r="E101" s="254">
        <v>200000</v>
      </c>
      <c r="F101" s="365" t="s">
        <v>6238</v>
      </c>
      <c r="G101" s="243"/>
    </row>
    <row r="102" spans="1:7" ht="28.5">
      <c r="A102" s="248">
        <v>100</v>
      </c>
      <c r="B102" s="248" t="s">
        <v>6239</v>
      </c>
      <c r="C102" s="422"/>
      <c r="D102" s="243"/>
      <c r="E102" s="254">
        <v>20000</v>
      </c>
      <c r="F102" s="365" t="s">
        <v>6240</v>
      </c>
      <c r="G102" s="243"/>
    </row>
    <row r="103" spans="1:7" ht="28.5">
      <c r="A103" s="248">
        <v>101</v>
      </c>
      <c r="B103" s="248" t="s">
        <v>6241</v>
      </c>
      <c r="C103" s="422"/>
      <c r="D103" s="243"/>
      <c r="E103" s="254">
        <v>20000</v>
      </c>
      <c r="F103" s="365" t="s">
        <v>6242</v>
      </c>
      <c r="G103" s="243"/>
    </row>
    <row r="104" spans="1:7" ht="28.5">
      <c r="A104" s="248">
        <v>102</v>
      </c>
      <c r="B104" s="248" t="s">
        <v>6243</v>
      </c>
      <c r="C104" s="422"/>
      <c r="D104" s="243"/>
      <c r="E104" s="254">
        <v>20000</v>
      </c>
      <c r="F104" s="365" t="s">
        <v>6244</v>
      </c>
      <c r="G104" s="243"/>
    </row>
    <row r="105" spans="1:7" ht="28.5">
      <c r="A105" s="248">
        <v>103</v>
      </c>
      <c r="B105" s="248" t="s">
        <v>6245</v>
      </c>
      <c r="C105" s="422"/>
      <c r="D105" s="243"/>
      <c r="E105" s="254">
        <v>15000</v>
      </c>
      <c r="F105" s="365" t="s">
        <v>6246</v>
      </c>
      <c r="G105" s="243"/>
    </row>
    <row r="106" spans="1:7" ht="28.5">
      <c r="A106" s="248">
        <v>104</v>
      </c>
      <c r="B106" s="248" t="s">
        <v>6245</v>
      </c>
      <c r="C106" s="422"/>
      <c r="D106" s="243"/>
      <c r="E106" s="254">
        <v>5000</v>
      </c>
      <c r="F106" s="365" t="s">
        <v>6246</v>
      </c>
      <c r="G106" s="243"/>
    </row>
    <row r="107" spans="1:7" ht="28.5">
      <c r="A107" s="248">
        <v>105</v>
      </c>
      <c r="B107" s="248" t="s">
        <v>6247</v>
      </c>
      <c r="C107" s="422"/>
      <c r="D107" s="243"/>
      <c r="E107" s="254">
        <v>20000</v>
      </c>
      <c r="F107" s="365" t="s">
        <v>6248</v>
      </c>
      <c r="G107" s="243"/>
    </row>
    <row r="108" spans="1:7" ht="28.5">
      <c r="A108" s="248">
        <v>106</v>
      </c>
      <c r="B108" s="248" t="s">
        <v>6249</v>
      </c>
      <c r="C108" s="422"/>
      <c r="D108" s="243"/>
      <c r="E108" s="254">
        <v>20000</v>
      </c>
      <c r="F108" s="365" t="s">
        <v>6250</v>
      </c>
      <c r="G108" s="243"/>
    </row>
    <row r="109" spans="1:7" ht="28.5">
      <c r="A109" s="248">
        <v>107</v>
      </c>
      <c r="B109" s="248" t="s">
        <v>6251</v>
      </c>
      <c r="C109" s="422"/>
      <c r="D109" s="243"/>
      <c r="E109" s="254">
        <v>20000</v>
      </c>
      <c r="F109" s="365" t="s">
        <v>6252</v>
      </c>
      <c r="G109" s="243"/>
    </row>
    <row r="110" spans="1:7" ht="28.5">
      <c r="A110" s="248">
        <v>108</v>
      </c>
      <c r="B110" s="248" t="s">
        <v>6253</v>
      </c>
      <c r="C110" s="422"/>
      <c r="D110" s="243"/>
      <c r="E110" s="254">
        <v>20000</v>
      </c>
      <c r="F110" s="365" t="s">
        <v>6254</v>
      </c>
      <c r="G110" s="243"/>
    </row>
    <row r="111" spans="1:7" ht="28.5">
      <c r="A111" s="248">
        <v>109</v>
      </c>
      <c r="B111" s="248" t="s">
        <v>6255</v>
      </c>
      <c r="C111" s="422"/>
      <c r="D111" s="243"/>
      <c r="E111" s="254">
        <v>20000</v>
      </c>
      <c r="F111" s="365" t="s">
        <v>6256</v>
      </c>
      <c r="G111" s="243"/>
    </row>
    <row r="112" spans="1:7" ht="28.5">
      <c r="A112" s="248">
        <v>110</v>
      </c>
      <c r="B112" s="248" t="s">
        <v>6257</v>
      </c>
      <c r="C112" s="422"/>
      <c r="D112" s="243"/>
      <c r="E112" s="254">
        <v>20000</v>
      </c>
      <c r="F112" s="365" t="s">
        <v>6258</v>
      </c>
      <c r="G112" s="243"/>
    </row>
    <row r="113" spans="1:7" ht="28.5">
      <c r="A113" s="248">
        <v>111</v>
      </c>
      <c r="B113" s="248" t="s">
        <v>6259</v>
      </c>
      <c r="C113" s="422"/>
      <c r="D113" s="243"/>
      <c r="E113" s="254">
        <v>20000</v>
      </c>
      <c r="F113" s="365" t="s">
        <v>6260</v>
      </c>
      <c r="G113" s="243"/>
    </row>
    <row r="114" spans="1:7" ht="28.5">
      <c r="A114" s="248">
        <v>112</v>
      </c>
      <c r="B114" s="248" t="s">
        <v>6261</v>
      </c>
      <c r="C114" s="422"/>
      <c r="D114" s="243"/>
      <c r="E114" s="254">
        <v>20000</v>
      </c>
      <c r="F114" s="365" t="s">
        <v>6262</v>
      </c>
      <c r="G114" s="243"/>
    </row>
    <row r="115" spans="1:7" ht="28.5">
      <c r="A115" s="248">
        <v>113</v>
      </c>
      <c r="B115" s="248" t="s">
        <v>6263</v>
      </c>
      <c r="C115" s="422"/>
      <c r="D115" s="243"/>
      <c r="E115" s="254">
        <v>20000</v>
      </c>
      <c r="F115" s="365" t="s">
        <v>6264</v>
      </c>
      <c r="G115" s="243"/>
    </row>
    <row r="116" spans="1:7" ht="28.5">
      <c r="A116" s="248">
        <v>114</v>
      </c>
      <c r="B116" s="248" t="s">
        <v>6265</v>
      </c>
      <c r="C116" s="422"/>
      <c r="D116" s="243"/>
      <c r="E116" s="254">
        <v>10000</v>
      </c>
      <c r="F116" s="365" t="s">
        <v>6266</v>
      </c>
      <c r="G116" s="243"/>
    </row>
    <row r="117" spans="1:7" ht="28.5">
      <c r="A117" s="248">
        <v>115</v>
      </c>
      <c r="B117" s="248" t="s">
        <v>6267</v>
      </c>
      <c r="C117" s="422"/>
      <c r="D117" s="243"/>
      <c r="E117" s="254">
        <v>15000</v>
      </c>
      <c r="F117" s="365" t="s">
        <v>6268</v>
      </c>
      <c r="G117" s="243"/>
    </row>
    <row r="118" spans="1:7" ht="28.5">
      <c r="A118" s="248">
        <v>116</v>
      </c>
      <c r="B118" s="248" t="s">
        <v>6269</v>
      </c>
      <c r="C118" s="422"/>
      <c r="D118" s="243"/>
      <c r="E118" s="254">
        <v>20000</v>
      </c>
      <c r="F118" s="365" t="s">
        <v>6270</v>
      </c>
      <c r="G118" s="243"/>
    </row>
    <row r="119" spans="1:7" ht="28.5">
      <c r="A119" s="248">
        <v>117</v>
      </c>
      <c r="B119" s="248" t="s">
        <v>6271</v>
      </c>
      <c r="C119" s="422"/>
      <c r="D119" s="243"/>
      <c r="E119" s="254">
        <v>20000</v>
      </c>
      <c r="F119" s="365" t="s">
        <v>6272</v>
      </c>
      <c r="G119" s="243"/>
    </row>
    <row r="120" spans="1:7" ht="28.5">
      <c r="A120" s="248">
        <v>118</v>
      </c>
      <c r="B120" s="248" t="s">
        <v>6273</v>
      </c>
      <c r="C120" s="422"/>
      <c r="D120" s="243"/>
      <c r="E120" s="254">
        <v>10000</v>
      </c>
      <c r="F120" s="365" t="s">
        <v>6274</v>
      </c>
      <c r="G120" s="243"/>
    </row>
    <row r="121" spans="1:7" ht="28.5">
      <c r="A121" s="248">
        <v>119</v>
      </c>
      <c r="B121" s="248" t="s">
        <v>6275</v>
      </c>
      <c r="C121" s="422"/>
      <c r="D121" s="243"/>
      <c r="E121" s="254">
        <v>10000</v>
      </c>
      <c r="F121" s="365" t="s">
        <v>6276</v>
      </c>
      <c r="G121" s="243"/>
    </row>
    <row r="122" spans="1:7" ht="28.5">
      <c r="A122" s="248">
        <v>120</v>
      </c>
      <c r="B122" s="248" t="s">
        <v>6277</v>
      </c>
      <c r="C122" s="422"/>
      <c r="D122" s="243"/>
      <c r="E122" s="254">
        <v>10000</v>
      </c>
      <c r="F122" s="365" t="s">
        <v>6278</v>
      </c>
      <c r="G122" s="243"/>
    </row>
    <row r="123" spans="1:7" ht="28.5">
      <c r="A123" s="248">
        <v>121</v>
      </c>
      <c r="B123" s="248" t="s">
        <v>6279</v>
      </c>
      <c r="C123" s="422"/>
      <c r="D123" s="243"/>
      <c r="E123" s="254">
        <v>10000</v>
      </c>
      <c r="F123" s="365" t="s">
        <v>6280</v>
      </c>
      <c r="G123" s="243"/>
    </row>
    <row r="124" spans="1:7" ht="28.5">
      <c r="A124" s="248">
        <v>122</v>
      </c>
      <c r="B124" s="248" t="s">
        <v>6281</v>
      </c>
      <c r="C124" s="422"/>
      <c r="D124" s="243"/>
      <c r="E124" s="254">
        <v>10000</v>
      </c>
      <c r="F124" s="365" t="s">
        <v>6282</v>
      </c>
      <c r="G124" s="243"/>
    </row>
    <row r="125" spans="1:7" ht="28.5">
      <c r="A125" s="248">
        <v>123</v>
      </c>
      <c r="B125" s="248" t="s">
        <v>6283</v>
      </c>
      <c r="C125" s="422"/>
      <c r="D125" s="243"/>
      <c r="E125" s="254">
        <v>10000</v>
      </c>
      <c r="F125" s="365" t="s">
        <v>6284</v>
      </c>
      <c r="G125" s="243"/>
    </row>
    <row r="126" spans="1:7" ht="28.5">
      <c r="A126" s="248">
        <v>124</v>
      </c>
      <c r="B126" s="248" t="s">
        <v>6285</v>
      </c>
      <c r="C126" s="422"/>
      <c r="D126" s="243"/>
      <c r="E126" s="254">
        <v>10000</v>
      </c>
      <c r="F126" s="365" t="s">
        <v>6286</v>
      </c>
      <c r="G126" s="243"/>
    </row>
    <row r="127" spans="1:7" ht="28.5">
      <c r="A127" s="248">
        <v>125</v>
      </c>
      <c r="B127" s="248" t="s">
        <v>6287</v>
      </c>
      <c r="C127" s="422"/>
      <c r="D127" s="243"/>
      <c r="E127" s="254">
        <v>10000</v>
      </c>
      <c r="F127" s="365" t="s">
        <v>6288</v>
      </c>
      <c r="G127" s="243"/>
    </row>
    <row r="128" spans="1:7" ht="28.5">
      <c r="A128" s="248">
        <v>126</v>
      </c>
      <c r="B128" s="248" t="s">
        <v>6289</v>
      </c>
      <c r="C128" s="422"/>
      <c r="D128" s="243"/>
      <c r="E128" s="254">
        <v>10000</v>
      </c>
      <c r="F128" s="365" t="s">
        <v>6290</v>
      </c>
      <c r="G128" s="243"/>
    </row>
    <row r="129" spans="1:7" ht="28.5">
      <c r="A129" s="248">
        <v>127</v>
      </c>
      <c r="B129" s="248" t="s">
        <v>6291</v>
      </c>
      <c r="C129" s="422"/>
      <c r="D129" s="243"/>
      <c r="E129" s="254">
        <v>10000</v>
      </c>
      <c r="F129" s="365" t="s">
        <v>6292</v>
      </c>
      <c r="G129" s="243"/>
    </row>
    <row r="130" spans="1:7" ht="28.5">
      <c r="A130" s="248">
        <v>128</v>
      </c>
      <c r="B130" s="248" t="s">
        <v>6293</v>
      </c>
      <c r="C130" s="422"/>
      <c r="D130" s="243"/>
      <c r="E130" s="254">
        <v>10000</v>
      </c>
      <c r="F130" s="243" t="s">
        <v>6294</v>
      </c>
      <c r="G130" s="243"/>
    </row>
    <row r="131" spans="1:7" ht="28.5">
      <c r="A131" s="248">
        <v>129</v>
      </c>
      <c r="B131" s="248" t="s">
        <v>6295</v>
      </c>
      <c r="C131" s="422"/>
      <c r="D131" s="243"/>
      <c r="E131" s="254">
        <v>10000</v>
      </c>
      <c r="F131" s="365" t="s">
        <v>6296</v>
      </c>
      <c r="G131" s="243"/>
    </row>
    <row r="132" spans="1:7" ht="28.5">
      <c r="A132" s="248">
        <v>130</v>
      </c>
      <c r="B132" s="248" t="s">
        <v>6297</v>
      </c>
      <c r="C132" s="422"/>
      <c r="D132" s="243"/>
      <c r="E132" s="254">
        <v>10000</v>
      </c>
      <c r="F132" s="365" t="s">
        <v>6298</v>
      </c>
      <c r="G132" s="243"/>
    </row>
    <row r="133" spans="1:7" ht="28.5">
      <c r="A133" s="248">
        <v>131</v>
      </c>
      <c r="B133" s="248" t="s">
        <v>6299</v>
      </c>
      <c r="C133" s="422"/>
      <c r="D133" s="243"/>
      <c r="E133" s="254">
        <v>10000</v>
      </c>
      <c r="F133" s="365" t="s">
        <v>6300</v>
      </c>
      <c r="G133" s="243"/>
    </row>
    <row r="134" spans="1:7" ht="28.5">
      <c r="A134" s="248">
        <v>132</v>
      </c>
      <c r="B134" s="248" t="s">
        <v>6301</v>
      </c>
      <c r="C134" s="422"/>
      <c r="D134" s="243"/>
      <c r="E134" s="254">
        <v>10000</v>
      </c>
      <c r="F134" s="365" t="s">
        <v>6302</v>
      </c>
      <c r="G134" s="243"/>
    </row>
    <row r="135" spans="1:7" ht="28.5">
      <c r="A135" s="248">
        <v>133</v>
      </c>
      <c r="B135" s="248" t="s">
        <v>6303</v>
      </c>
      <c r="C135" s="422"/>
      <c r="D135" s="243"/>
      <c r="E135" s="254">
        <v>10000</v>
      </c>
      <c r="F135" s="365" t="s">
        <v>6304</v>
      </c>
      <c r="G135" s="243"/>
    </row>
    <row r="136" spans="1:7" ht="28.5">
      <c r="A136" s="248">
        <v>134</v>
      </c>
      <c r="B136" s="248" t="s">
        <v>6305</v>
      </c>
      <c r="C136" s="422"/>
      <c r="D136" s="243"/>
      <c r="E136" s="254">
        <v>20000</v>
      </c>
      <c r="F136" s="365" t="s">
        <v>6306</v>
      </c>
      <c r="G136" s="243"/>
    </row>
    <row r="137" spans="1:7" ht="28.5">
      <c r="A137" s="248">
        <v>135</v>
      </c>
      <c r="B137" s="248" t="s">
        <v>6307</v>
      </c>
      <c r="C137" s="422"/>
      <c r="D137" s="243"/>
      <c r="E137" s="254">
        <v>10000</v>
      </c>
      <c r="F137" s="365" t="s">
        <v>6306</v>
      </c>
      <c r="G137" s="243"/>
    </row>
    <row r="138" spans="1:7" ht="28.5">
      <c r="A138" s="248">
        <v>136</v>
      </c>
      <c r="B138" s="248" t="s">
        <v>6308</v>
      </c>
      <c r="C138" s="422"/>
      <c r="D138" s="243"/>
      <c r="E138" s="254">
        <v>20000</v>
      </c>
      <c r="F138" s="365" t="s">
        <v>6309</v>
      </c>
      <c r="G138" s="243"/>
    </row>
    <row r="139" spans="1:7" ht="28.5">
      <c r="A139" s="248">
        <v>137</v>
      </c>
      <c r="B139" s="248" t="s">
        <v>6310</v>
      </c>
      <c r="C139" s="422"/>
      <c r="D139" s="243"/>
      <c r="E139" s="254">
        <v>10000</v>
      </c>
      <c r="F139" s="365" t="s">
        <v>6311</v>
      </c>
      <c r="G139" s="243"/>
    </row>
    <row r="140" spans="1:7" ht="28.5">
      <c r="A140" s="248">
        <v>138</v>
      </c>
      <c r="B140" s="248" t="s">
        <v>6312</v>
      </c>
      <c r="C140" s="422"/>
      <c r="D140" s="243"/>
      <c r="E140" s="254">
        <v>5000</v>
      </c>
      <c r="F140" s="365" t="s">
        <v>6313</v>
      </c>
      <c r="G140" s="243"/>
    </row>
    <row r="141" spans="1:7" ht="28.5">
      <c r="A141" s="248">
        <v>139</v>
      </c>
      <c r="B141" s="248" t="s">
        <v>6314</v>
      </c>
      <c r="C141" s="422"/>
      <c r="D141" s="243"/>
      <c r="E141" s="254">
        <v>3000</v>
      </c>
      <c r="F141" s="365" t="s">
        <v>6315</v>
      </c>
      <c r="G141" s="243"/>
    </row>
    <row r="142" spans="1:7" ht="28.5">
      <c r="A142" s="248">
        <v>140</v>
      </c>
      <c r="B142" s="248" t="s">
        <v>6316</v>
      </c>
      <c r="C142" s="422"/>
      <c r="D142" s="243"/>
      <c r="E142" s="254">
        <v>2000</v>
      </c>
      <c r="F142" s="365" t="s">
        <v>6317</v>
      </c>
      <c r="G142" s="243"/>
    </row>
    <row r="143" spans="1:7" ht="28.5">
      <c r="A143" s="248">
        <v>141</v>
      </c>
      <c r="B143" s="248" t="s">
        <v>6318</v>
      </c>
      <c r="C143" s="422"/>
      <c r="D143" s="243"/>
      <c r="E143" s="254">
        <v>2000</v>
      </c>
      <c r="F143" s="365" t="s">
        <v>6319</v>
      </c>
      <c r="G143" s="243"/>
    </row>
    <row r="144" spans="1:7" ht="28.5">
      <c r="A144" s="248">
        <v>142</v>
      </c>
      <c r="B144" s="248" t="s">
        <v>6318</v>
      </c>
      <c r="C144" s="422"/>
      <c r="D144" s="243"/>
      <c r="E144" s="254">
        <v>2000</v>
      </c>
      <c r="F144" s="365" t="s">
        <v>6320</v>
      </c>
      <c r="G144" s="243"/>
    </row>
    <row r="145" spans="1:7" ht="28.5">
      <c r="A145" s="248">
        <v>143</v>
      </c>
      <c r="B145" s="248" t="s">
        <v>6321</v>
      </c>
      <c r="C145" s="422"/>
      <c r="D145" s="243"/>
      <c r="E145" s="254">
        <v>2000</v>
      </c>
      <c r="F145" s="365" t="s">
        <v>6322</v>
      </c>
      <c r="G145" s="243"/>
    </row>
    <row r="146" spans="1:7" ht="28.5">
      <c r="A146" s="248">
        <v>144</v>
      </c>
      <c r="B146" s="248" t="s">
        <v>6323</v>
      </c>
      <c r="C146" s="422"/>
      <c r="D146" s="243"/>
      <c r="E146" s="254">
        <v>3000</v>
      </c>
      <c r="F146" s="365" t="s">
        <v>6322</v>
      </c>
      <c r="G146" s="243"/>
    </row>
    <row r="147" spans="1:7" ht="28.5">
      <c r="A147" s="248">
        <v>145</v>
      </c>
      <c r="B147" s="248" t="s">
        <v>6324</v>
      </c>
      <c r="C147" s="422"/>
      <c r="D147" s="243"/>
      <c r="E147" s="254">
        <v>2000</v>
      </c>
      <c r="F147" s="365" t="s">
        <v>6325</v>
      </c>
      <c r="G147" s="243"/>
    </row>
    <row r="148" spans="1:7" ht="28.5">
      <c r="A148" s="248">
        <v>146</v>
      </c>
      <c r="B148" s="248" t="s">
        <v>6326</v>
      </c>
      <c r="C148" s="422"/>
      <c r="D148" s="243"/>
      <c r="E148" s="254">
        <v>2000</v>
      </c>
      <c r="F148" s="365" t="s">
        <v>6327</v>
      </c>
      <c r="G148" s="243"/>
    </row>
    <row r="149" spans="1:7" ht="28.5">
      <c r="A149" s="248">
        <v>147</v>
      </c>
      <c r="B149" s="248" t="s">
        <v>6328</v>
      </c>
      <c r="C149" s="422"/>
      <c r="D149" s="243"/>
      <c r="E149" s="254">
        <v>2000</v>
      </c>
      <c r="F149" s="243" t="s">
        <v>6329</v>
      </c>
      <c r="G149" s="243"/>
    </row>
    <row r="150" spans="1:7" ht="28.5">
      <c r="A150" s="248">
        <v>148</v>
      </c>
      <c r="B150" s="248" t="s">
        <v>6330</v>
      </c>
      <c r="C150" s="422"/>
      <c r="D150" s="243"/>
      <c r="E150" s="254">
        <v>2000</v>
      </c>
      <c r="F150" s="365" t="s">
        <v>6331</v>
      </c>
      <c r="G150" s="243"/>
    </row>
    <row r="151" spans="1:7" ht="28.5">
      <c r="A151" s="248">
        <v>149</v>
      </c>
      <c r="B151" s="248" t="s">
        <v>6332</v>
      </c>
      <c r="C151" s="422"/>
      <c r="D151" s="243"/>
      <c r="E151" s="254">
        <v>2000</v>
      </c>
      <c r="F151" s="365" t="s">
        <v>6333</v>
      </c>
      <c r="G151" s="243"/>
    </row>
    <row r="152" spans="1:7" ht="28.5">
      <c r="A152" s="248">
        <v>150</v>
      </c>
      <c r="B152" s="248" t="s">
        <v>6334</v>
      </c>
      <c r="C152" s="422"/>
      <c r="D152" s="243"/>
      <c r="E152" s="254">
        <v>2000</v>
      </c>
      <c r="F152" s="365" t="s">
        <v>6335</v>
      </c>
      <c r="G152" s="243"/>
    </row>
    <row r="153" spans="1:7" ht="28.5">
      <c r="A153" s="248">
        <v>151</v>
      </c>
      <c r="B153" s="248" t="s">
        <v>6336</v>
      </c>
      <c r="C153" s="422"/>
      <c r="D153" s="243"/>
      <c r="E153" s="254">
        <v>1000</v>
      </c>
      <c r="F153" s="365" t="s">
        <v>6335</v>
      </c>
      <c r="G153" s="243"/>
    </row>
    <row r="154" spans="1:7" ht="28.5">
      <c r="A154" s="248">
        <v>152</v>
      </c>
      <c r="B154" s="248" t="s">
        <v>6337</v>
      </c>
      <c r="C154" s="422"/>
      <c r="D154" s="243"/>
      <c r="E154" s="254">
        <v>2000</v>
      </c>
      <c r="F154" s="365" t="s">
        <v>6338</v>
      </c>
      <c r="G154" s="243"/>
    </row>
    <row r="155" spans="1:7" ht="28.5">
      <c r="A155" s="248">
        <v>153</v>
      </c>
      <c r="B155" s="248" t="s">
        <v>6339</v>
      </c>
      <c r="C155" s="422"/>
      <c r="D155" s="243"/>
      <c r="E155" s="254">
        <v>1000</v>
      </c>
      <c r="F155" s="365" t="s">
        <v>6338</v>
      </c>
      <c r="G155" s="243"/>
    </row>
    <row r="156" spans="1:7" ht="28.5">
      <c r="A156" s="248">
        <v>154</v>
      </c>
      <c r="B156" s="248" t="s">
        <v>6340</v>
      </c>
      <c r="C156" s="422"/>
      <c r="D156" s="243"/>
      <c r="E156" s="254">
        <v>2000</v>
      </c>
      <c r="F156" s="365" t="s">
        <v>6341</v>
      </c>
      <c r="G156" s="243"/>
    </row>
    <row r="157" spans="1:7" ht="28.5">
      <c r="A157" s="248">
        <v>155</v>
      </c>
      <c r="B157" s="248" t="s">
        <v>6342</v>
      </c>
      <c r="C157" s="422"/>
      <c r="D157" s="243"/>
      <c r="E157" s="254">
        <v>2000</v>
      </c>
      <c r="F157" s="365" t="s">
        <v>6341</v>
      </c>
      <c r="G157" s="243"/>
    </row>
    <row r="158" spans="1:7" ht="28.5">
      <c r="A158" s="248">
        <v>156</v>
      </c>
      <c r="B158" s="248" t="s">
        <v>6343</v>
      </c>
      <c r="C158" s="422"/>
      <c r="D158" s="243"/>
      <c r="E158" s="254">
        <v>2000</v>
      </c>
      <c r="F158" s="365" t="s">
        <v>6344</v>
      </c>
      <c r="G158" s="243"/>
    </row>
    <row r="159" spans="1:7" ht="28.5">
      <c r="A159" s="248">
        <v>157</v>
      </c>
      <c r="B159" s="248" t="s">
        <v>6345</v>
      </c>
      <c r="C159" s="422"/>
      <c r="D159" s="243"/>
      <c r="E159" s="254">
        <v>3000</v>
      </c>
      <c r="F159" s="365" t="s">
        <v>6344</v>
      </c>
      <c r="G159" s="243"/>
    </row>
    <row r="160" spans="1:7" ht="28.5">
      <c r="A160" s="248">
        <v>158</v>
      </c>
      <c r="B160" s="248" t="s">
        <v>6346</v>
      </c>
      <c r="C160" s="422"/>
      <c r="D160" s="243"/>
      <c r="E160" s="254">
        <v>3000</v>
      </c>
      <c r="F160" s="365" t="s">
        <v>6344</v>
      </c>
      <c r="G160" s="243"/>
    </row>
    <row r="161" spans="1:7" ht="28.5">
      <c r="A161" s="248">
        <v>159</v>
      </c>
      <c r="B161" s="248" t="s">
        <v>6347</v>
      </c>
      <c r="C161" s="422"/>
      <c r="D161" s="243"/>
      <c r="E161" s="254">
        <v>2000</v>
      </c>
      <c r="F161" s="365" t="s">
        <v>6344</v>
      </c>
      <c r="G161" s="243"/>
    </row>
    <row r="162" spans="1:7" ht="28.5">
      <c r="A162" s="248">
        <v>160</v>
      </c>
      <c r="B162" s="248" t="s">
        <v>6348</v>
      </c>
      <c r="C162" s="422"/>
      <c r="D162" s="243"/>
      <c r="E162" s="254">
        <v>3000</v>
      </c>
      <c r="F162" s="365" t="s">
        <v>6344</v>
      </c>
      <c r="G162" s="243"/>
    </row>
    <row r="163" spans="1:7" ht="28.5">
      <c r="A163" s="248">
        <v>161</v>
      </c>
      <c r="B163" s="248" t="s">
        <v>6349</v>
      </c>
      <c r="C163" s="422"/>
      <c r="D163" s="243"/>
      <c r="E163" s="254">
        <v>2000</v>
      </c>
      <c r="F163" s="365" t="s">
        <v>6344</v>
      </c>
      <c r="G163" s="243"/>
    </row>
    <row r="164" spans="1:7" ht="28.5">
      <c r="A164" s="248">
        <v>162</v>
      </c>
      <c r="B164" s="248" t="s">
        <v>6350</v>
      </c>
      <c r="C164" s="422"/>
      <c r="D164" s="243"/>
      <c r="E164" s="254">
        <v>2000</v>
      </c>
      <c r="F164" s="365" t="s">
        <v>6344</v>
      </c>
      <c r="G164" s="243"/>
    </row>
    <row r="165" spans="1:7" ht="28.5">
      <c r="A165" s="248">
        <v>163</v>
      </c>
      <c r="B165" s="248" t="s">
        <v>6351</v>
      </c>
      <c r="C165" s="422"/>
      <c r="D165" s="243"/>
      <c r="E165" s="254">
        <v>3000</v>
      </c>
      <c r="F165" s="365" t="s">
        <v>6352</v>
      </c>
      <c r="G165" s="243"/>
    </row>
    <row r="166" spans="1:7" ht="28.5">
      <c r="A166" s="248">
        <v>164</v>
      </c>
      <c r="B166" s="248" t="s">
        <v>6353</v>
      </c>
      <c r="C166" s="422"/>
      <c r="D166" s="243"/>
      <c r="E166" s="254">
        <v>2000</v>
      </c>
      <c r="F166" s="365" t="s">
        <v>6352</v>
      </c>
      <c r="G166" s="243"/>
    </row>
    <row r="167" spans="1:7" ht="28.5">
      <c r="A167" s="248">
        <v>165</v>
      </c>
      <c r="B167" s="248" t="s">
        <v>6354</v>
      </c>
      <c r="C167" s="422"/>
      <c r="D167" s="243"/>
      <c r="E167" s="254">
        <v>2000</v>
      </c>
      <c r="F167" s="365" t="s">
        <v>6352</v>
      </c>
      <c r="G167" s="243"/>
    </row>
    <row r="168" spans="1:7" ht="28.5">
      <c r="A168" s="248">
        <v>166</v>
      </c>
      <c r="B168" s="248" t="s">
        <v>6355</v>
      </c>
      <c r="C168" s="422"/>
      <c r="D168" s="243"/>
      <c r="E168" s="254">
        <v>2000</v>
      </c>
      <c r="F168" s="365" t="s">
        <v>6356</v>
      </c>
      <c r="G168" s="243"/>
    </row>
    <row r="169" spans="1:7" ht="28.5">
      <c r="A169" s="248">
        <v>167</v>
      </c>
      <c r="B169" s="248" t="s">
        <v>6357</v>
      </c>
      <c r="C169" s="422"/>
      <c r="D169" s="243"/>
      <c r="E169" s="254">
        <v>2000</v>
      </c>
      <c r="F169" s="365" t="s">
        <v>6356</v>
      </c>
      <c r="G169" s="243"/>
    </row>
    <row r="170" spans="1:7" ht="28.5">
      <c r="A170" s="248">
        <v>168</v>
      </c>
      <c r="B170" s="248" t="s">
        <v>6358</v>
      </c>
      <c r="C170" s="422"/>
      <c r="D170" s="243"/>
      <c r="E170" s="254">
        <v>2000</v>
      </c>
      <c r="F170" s="365" t="s">
        <v>6356</v>
      </c>
      <c r="G170" s="243"/>
    </row>
    <row r="171" spans="1:7" ht="28.5">
      <c r="A171" s="248">
        <v>169</v>
      </c>
      <c r="B171" s="248" t="s">
        <v>6359</v>
      </c>
      <c r="C171" s="422"/>
      <c r="D171" s="243"/>
      <c r="E171" s="254">
        <v>2000</v>
      </c>
      <c r="F171" s="365" t="s">
        <v>6356</v>
      </c>
      <c r="G171" s="243"/>
    </row>
    <row r="172" spans="1:7" ht="28.5">
      <c r="A172" s="248">
        <v>170</v>
      </c>
      <c r="B172" s="248" t="s">
        <v>6360</v>
      </c>
      <c r="C172" s="422"/>
      <c r="D172" s="243"/>
      <c r="E172" s="254">
        <v>2000</v>
      </c>
      <c r="F172" s="243" t="s">
        <v>6356</v>
      </c>
      <c r="G172" s="243"/>
    </row>
    <row r="173" spans="1:7" ht="28.5">
      <c r="A173" s="248">
        <v>171</v>
      </c>
      <c r="B173" s="248" t="s">
        <v>6361</v>
      </c>
      <c r="C173" s="422"/>
      <c r="D173" s="243"/>
      <c r="E173" s="254">
        <v>2000</v>
      </c>
      <c r="F173" s="365" t="s">
        <v>6356</v>
      </c>
      <c r="G173" s="243"/>
    </row>
    <row r="174" spans="1:7" ht="28.5">
      <c r="A174" s="248">
        <v>172</v>
      </c>
      <c r="B174" s="248" t="s">
        <v>6362</v>
      </c>
      <c r="C174" s="422"/>
      <c r="D174" s="243"/>
      <c r="E174" s="254">
        <v>2000</v>
      </c>
      <c r="F174" s="365" t="s">
        <v>6363</v>
      </c>
      <c r="G174" s="243"/>
    </row>
    <row r="175" spans="1:7" ht="28.5">
      <c r="A175" s="248">
        <v>173</v>
      </c>
      <c r="B175" s="248" t="s">
        <v>6364</v>
      </c>
      <c r="C175" s="422"/>
      <c r="D175" s="243"/>
      <c r="E175" s="254">
        <v>2000</v>
      </c>
      <c r="F175" s="365" t="s">
        <v>6363</v>
      </c>
      <c r="G175" s="243"/>
    </row>
    <row r="176" spans="1:7" ht="28.5">
      <c r="A176" s="248">
        <v>174</v>
      </c>
      <c r="B176" s="248" t="s">
        <v>6365</v>
      </c>
      <c r="C176" s="422"/>
      <c r="D176" s="243"/>
      <c r="E176" s="254">
        <v>2000</v>
      </c>
      <c r="F176" s="365" t="s">
        <v>6363</v>
      </c>
      <c r="G176" s="243"/>
    </row>
    <row r="177" spans="1:7" ht="28.5">
      <c r="A177" s="248">
        <v>175</v>
      </c>
      <c r="B177" s="248" t="s">
        <v>6366</v>
      </c>
      <c r="C177" s="422"/>
      <c r="D177" s="243"/>
      <c r="E177" s="254">
        <v>2000</v>
      </c>
      <c r="F177" s="365" t="s">
        <v>6363</v>
      </c>
      <c r="G177" s="243"/>
    </row>
    <row r="178" spans="1:7" ht="28.5">
      <c r="A178" s="248">
        <v>176</v>
      </c>
      <c r="B178" s="248" t="s">
        <v>6367</v>
      </c>
      <c r="C178" s="422"/>
      <c r="D178" s="243"/>
      <c r="E178" s="254">
        <v>2000</v>
      </c>
      <c r="F178" s="365" t="s">
        <v>6363</v>
      </c>
      <c r="G178" s="243"/>
    </row>
    <row r="179" spans="1:7" ht="28.5">
      <c r="A179" s="248">
        <v>177</v>
      </c>
      <c r="B179" s="248" t="s">
        <v>6368</v>
      </c>
      <c r="C179" s="422"/>
      <c r="D179" s="243"/>
      <c r="E179" s="254">
        <v>2000</v>
      </c>
      <c r="F179" s="365" t="s">
        <v>6369</v>
      </c>
      <c r="G179" s="243"/>
    </row>
    <row r="180" spans="1:7" ht="28.5">
      <c r="A180" s="248">
        <v>178</v>
      </c>
      <c r="B180" s="248" t="s">
        <v>6370</v>
      </c>
      <c r="C180" s="422"/>
      <c r="D180" s="243"/>
      <c r="E180" s="254">
        <v>5000</v>
      </c>
      <c r="F180" s="365" t="s">
        <v>6369</v>
      </c>
      <c r="G180" s="243"/>
    </row>
    <row r="181" spans="1:7" ht="28.5">
      <c r="A181" s="248">
        <v>179</v>
      </c>
      <c r="B181" s="248" t="s">
        <v>6371</v>
      </c>
      <c r="C181" s="422"/>
      <c r="D181" s="243"/>
      <c r="E181" s="254">
        <v>2000</v>
      </c>
      <c r="F181" s="365" t="s">
        <v>6369</v>
      </c>
      <c r="G181" s="243"/>
    </row>
    <row r="182" spans="1:7" ht="28.5">
      <c r="A182" s="248">
        <v>180</v>
      </c>
      <c r="B182" s="248" t="s">
        <v>6372</v>
      </c>
      <c r="C182" s="422"/>
      <c r="D182" s="243"/>
      <c r="E182" s="254">
        <v>3000</v>
      </c>
      <c r="F182" s="365" t="s">
        <v>6369</v>
      </c>
      <c r="G182" s="243"/>
    </row>
    <row r="183" spans="1:7" ht="28.5">
      <c r="A183" s="248">
        <v>181</v>
      </c>
      <c r="B183" s="248" t="s">
        <v>6373</v>
      </c>
      <c r="C183" s="422"/>
      <c r="D183" s="243"/>
      <c r="E183" s="254">
        <v>2000</v>
      </c>
      <c r="F183" s="365" t="s">
        <v>6369</v>
      </c>
      <c r="G183" s="243"/>
    </row>
    <row r="184" spans="1:7" ht="28.5">
      <c r="A184" s="248">
        <v>182</v>
      </c>
      <c r="B184" s="248" t="s">
        <v>6374</v>
      </c>
      <c r="C184" s="422"/>
      <c r="D184" s="243"/>
      <c r="E184" s="254">
        <v>3000</v>
      </c>
      <c r="F184" s="365" t="s">
        <v>6375</v>
      </c>
      <c r="G184" s="243"/>
    </row>
    <row r="185" spans="1:7" ht="28.5">
      <c r="A185" s="248">
        <v>183</v>
      </c>
      <c r="B185" s="248" t="s">
        <v>6376</v>
      </c>
      <c r="C185" s="422"/>
      <c r="D185" s="243"/>
      <c r="E185" s="254">
        <v>2000</v>
      </c>
      <c r="F185" s="365" t="s">
        <v>6375</v>
      </c>
      <c r="G185" s="243"/>
    </row>
    <row r="186" spans="1:7" ht="28.5">
      <c r="A186" s="248">
        <v>184</v>
      </c>
      <c r="B186" s="248" t="s">
        <v>6377</v>
      </c>
      <c r="C186" s="422"/>
      <c r="D186" s="243"/>
      <c r="E186" s="254">
        <v>2000</v>
      </c>
      <c r="F186" s="365" t="s">
        <v>6375</v>
      </c>
      <c r="G186" s="243"/>
    </row>
    <row r="187" spans="1:7" ht="28.5">
      <c r="A187" s="248">
        <v>185</v>
      </c>
      <c r="B187" s="248" t="s">
        <v>6378</v>
      </c>
      <c r="C187" s="422"/>
      <c r="D187" s="243"/>
      <c r="E187" s="254">
        <v>2000</v>
      </c>
      <c r="F187" s="365" t="s">
        <v>6375</v>
      </c>
      <c r="G187" s="243"/>
    </row>
    <row r="188" spans="1:7" ht="28.5">
      <c r="A188" s="248">
        <v>186</v>
      </c>
      <c r="B188" s="248" t="s">
        <v>6379</v>
      </c>
      <c r="C188" s="422"/>
      <c r="D188" s="243"/>
      <c r="E188" s="254">
        <v>3000</v>
      </c>
      <c r="F188" s="365" t="s">
        <v>6375</v>
      </c>
      <c r="G188" s="243"/>
    </row>
    <row r="189" spans="1:7" ht="28.5">
      <c r="A189" s="248">
        <v>187</v>
      </c>
      <c r="B189" s="248" t="s">
        <v>6380</v>
      </c>
      <c r="C189" s="422"/>
      <c r="D189" s="243"/>
      <c r="E189" s="254">
        <v>3000</v>
      </c>
      <c r="F189" s="365" t="s">
        <v>6375</v>
      </c>
      <c r="G189" s="243"/>
    </row>
    <row r="190" spans="1:7" ht="28.5">
      <c r="A190" s="248">
        <v>188</v>
      </c>
      <c r="B190" s="248" t="s">
        <v>6381</v>
      </c>
      <c r="C190" s="422"/>
      <c r="D190" s="243"/>
      <c r="E190" s="254">
        <v>3000</v>
      </c>
      <c r="F190" s="365" t="s">
        <v>6382</v>
      </c>
      <c r="G190" s="243"/>
    </row>
    <row r="191" spans="1:7" ht="28.5">
      <c r="A191" s="248">
        <v>189</v>
      </c>
      <c r="B191" s="248" t="s">
        <v>6383</v>
      </c>
      <c r="C191" s="422"/>
      <c r="D191" s="243"/>
      <c r="E191" s="254">
        <v>3000</v>
      </c>
      <c r="F191" s="365" t="s">
        <v>6382</v>
      </c>
      <c r="G191" s="243"/>
    </row>
    <row r="192" spans="1:7" ht="28.5">
      <c r="A192" s="248">
        <v>190</v>
      </c>
      <c r="B192" s="248" t="s">
        <v>6384</v>
      </c>
      <c r="C192" s="422"/>
      <c r="D192" s="243"/>
      <c r="E192" s="254">
        <v>5000</v>
      </c>
      <c r="F192" s="365" t="s">
        <v>6382</v>
      </c>
      <c r="G192" s="243"/>
    </row>
    <row r="193" spans="1:7" ht="28.5">
      <c r="A193" s="248">
        <v>191</v>
      </c>
      <c r="B193" s="248" t="s">
        <v>6385</v>
      </c>
      <c r="C193" s="422"/>
      <c r="D193" s="243"/>
      <c r="E193" s="254">
        <v>2000</v>
      </c>
      <c r="F193" s="365" t="s">
        <v>6382</v>
      </c>
      <c r="G193" s="243"/>
    </row>
    <row r="194" spans="1:7" ht="28.5">
      <c r="A194" s="248">
        <v>192</v>
      </c>
      <c r="B194" s="248" t="s">
        <v>6386</v>
      </c>
      <c r="C194" s="422"/>
      <c r="D194" s="243"/>
      <c r="E194" s="254">
        <v>3000</v>
      </c>
      <c r="F194" s="365" t="s">
        <v>6382</v>
      </c>
      <c r="G194" s="243"/>
    </row>
    <row r="195" spans="1:7" ht="28.5">
      <c r="A195" s="248">
        <v>193</v>
      </c>
      <c r="B195" s="248" t="s">
        <v>6387</v>
      </c>
      <c r="C195" s="422"/>
      <c r="D195" s="243"/>
      <c r="E195" s="254">
        <v>2000</v>
      </c>
      <c r="F195" s="365" t="s">
        <v>6382</v>
      </c>
      <c r="G195" s="243"/>
    </row>
    <row r="196" spans="1:7" ht="28.5">
      <c r="A196" s="248">
        <v>194</v>
      </c>
      <c r="B196" s="248" t="s">
        <v>6388</v>
      </c>
      <c r="C196" s="422"/>
      <c r="D196" s="243"/>
      <c r="E196" s="254">
        <v>3000</v>
      </c>
      <c r="F196" s="365" t="s">
        <v>6389</v>
      </c>
      <c r="G196" s="243"/>
    </row>
    <row r="197" spans="1:7" ht="28.5">
      <c r="A197" s="248">
        <v>195</v>
      </c>
      <c r="B197" s="248" t="s">
        <v>6390</v>
      </c>
      <c r="C197" s="422"/>
      <c r="D197" s="243"/>
      <c r="E197" s="254">
        <v>2000</v>
      </c>
      <c r="F197" s="365" t="s">
        <v>6389</v>
      </c>
      <c r="G197" s="243"/>
    </row>
    <row r="198" spans="1:7" ht="28.5">
      <c r="A198" s="248">
        <v>196</v>
      </c>
      <c r="B198" s="248" t="s">
        <v>6391</v>
      </c>
      <c r="C198" s="422"/>
      <c r="D198" s="243"/>
      <c r="E198" s="254">
        <v>3000</v>
      </c>
      <c r="F198" s="365" t="s">
        <v>6389</v>
      </c>
      <c r="G198" s="243"/>
    </row>
    <row r="199" spans="1:7" ht="28.5">
      <c r="A199" s="248">
        <v>197</v>
      </c>
      <c r="B199" s="248" t="s">
        <v>6392</v>
      </c>
      <c r="C199" s="422"/>
      <c r="D199" s="243"/>
      <c r="E199" s="254">
        <v>3000</v>
      </c>
      <c r="F199" s="365" t="s">
        <v>6389</v>
      </c>
      <c r="G199" s="243"/>
    </row>
    <row r="200" spans="1:7" ht="27" customHeight="1">
      <c r="A200" s="554" t="s">
        <v>1938</v>
      </c>
      <c r="B200" s="554"/>
      <c r="C200" s="554"/>
      <c r="D200" s="554"/>
      <c r="E200" s="476">
        <f>SUM(E3:E199)</f>
        <v>19115000</v>
      </c>
      <c r="F200" s="55"/>
      <c r="G200" s="55"/>
    </row>
  </sheetData>
  <mergeCells count="1">
    <mergeCell ref="A200:D200"/>
  </mergeCells>
  <phoneticPr fontId="2" type="noConversion"/>
  <printOptions horizontalCentered="1"/>
  <pageMargins left="0.70866141732283472" right="0.51181102362204722" top="0.55118110236220474" bottom="0.55118110236220474" header="0.31496062992125984" footer="0.31496062992125984"/>
  <pageSetup paperSize="9" scale="89" fitToHeight="0" orientation="portrait" horizontalDpi="4294967295" verticalDpi="4294967295" r:id="rId1"/>
  <headerFooter>
    <oddFooter>&amp;C&amp;P</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
  <sheetViews>
    <sheetView zoomScale="90" zoomScaleNormal="90" workbookViewId="0">
      <selection activeCell="D4" sqref="D4:E8"/>
    </sheetView>
  </sheetViews>
  <sheetFormatPr defaultColWidth="8.875" defaultRowHeight="14.25"/>
  <cols>
    <col min="1" max="1" width="5" style="19" customWidth="1"/>
    <col min="2" max="2" width="10.625" style="19" bestFit="1" customWidth="1"/>
    <col min="3" max="3" width="12" style="19" customWidth="1"/>
    <col min="4" max="4" width="14.625" style="19" customWidth="1"/>
    <col min="5" max="5" width="16.625" style="19" customWidth="1"/>
    <col min="6" max="6" width="15.375" style="19" customWidth="1"/>
    <col min="7" max="7" width="12.5" style="150" customWidth="1"/>
    <col min="8" max="8" width="10" style="19" customWidth="1"/>
    <col min="9" max="9" width="11.125" style="19" customWidth="1"/>
    <col min="10" max="10" width="14.75" style="19" customWidth="1"/>
    <col min="11" max="12" width="7.875" style="19" customWidth="1"/>
    <col min="13" max="13" width="19.625" style="381" customWidth="1"/>
    <col min="14" max="16384" width="8.875" style="19"/>
  </cols>
  <sheetData>
    <row r="1" spans="1:13" s="22" customFormat="1" ht="19.5">
      <c r="A1" s="268" t="s">
        <v>8773</v>
      </c>
      <c r="G1" s="340"/>
      <c r="M1" s="478"/>
    </row>
    <row r="2" spans="1:13" s="3" customFormat="1">
      <c r="A2" s="547" t="s">
        <v>0</v>
      </c>
      <c r="B2" s="547" t="s">
        <v>6393</v>
      </c>
      <c r="C2" s="547" t="s">
        <v>8770</v>
      </c>
      <c r="D2" s="547" t="s">
        <v>21</v>
      </c>
      <c r="E2" s="547" t="s">
        <v>6394</v>
      </c>
      <c r="F2" s="547" t="s">
        <v>2019</v>
      </c>
      <c r="G2" s="586" t="s">
        <v>8771</v>
      </c>
      <c r="H2" s="547" t="s">
        <v>40</v>
      </c>
      <c r="I2" s="547" t="s">
        <v>6395</v>
      </c>
      <c r="J2" s="547" t="s">
        <v>6396</v>
      </c>
      <c r="K2" s="547"/>
      <c r="L2" s="547"/>
      <c r="M2" s="632" t="s">
        <v>8772</v>
      </c>
    </row>
    <row r="3" spans="1:13" s="3" customFormat="1">
      <c r="A3" s="547"/>
      <c r="B3" s="547"/>
      <c r="C3" s="547"/>
      <c r="D3" s="547"/>
      <c r="E3" s="547"/>
      <c r="F3" s="547"/>
      <c r="G3" s="586"/>
      <c r="H3" s="547"/>
      <c r="I3" s="547"/>
      <c r="J3" s="244" t="s">
        <v>6398</v>
      </c>
      <c r="K3" s="547" t="s">
        <v>6399</v>
      </c>
      <c r="L3" s="547"/>
      <c r="M3" s="632"/>
    </row>
    <row r="4" spans="1:13" ht="42.75">
      <c r="A4" s="248">
        <v>1</v>
      </c>
      <c r="B4" s="248" t="s">
        <v>6400</v>
      </c>
      <c r="C4" s="254">
        <v>1150000</v>
      </c>
      <c r="D4" s="243"/>
      <c r="E4" s="255"/>
      <c r="F4" s="243" t="s">
        <v>8876</v>
      </c>
      <c r="G4" s="339">
        <v>1200000</v>
      </c>
      <c r="H4" s="253">
        <v>4.1599999999999998E-2</v>
      </c>
      <c r="I4" s="118" t="s">
        <v>6401</v>
      </c>
      <c r="J4" s="248"/>
      <c r="K4" s="248"/>
      <c r="L4" s="248"/>
      <c r="M4" s="111" t="s">
        <v>8880</v>
      </c>
    </row>
    <row r="5" spans="1:13" ht="42.75">
      <c r="A5" s="248">
        <v>2</v>
      </c>
      <c r="B5" s="248" t="s">
        <v>6402</v>
      </c>
      <c r="C5" s="254">
        <v>180000</v>
      </c>
      <c r="D5" s="243"/>
      <c r="E5" s="255"/>
      <c r="F5" s="243" t="s">
        <v>8875</v>
      </c>
      <c r="G5" s="339">
        <v>200000</v>
      </c>
      <c r="H5" s="253">
        <v>0.1</v>
      </c>
      <c r="I5" s="118" t="s">
        <v>6403</v>
      </c>
      <c r="J5" s="248"/>
      <c r="K5" s="248"/>
      <c r="L5" s="248"/>
      <c r="M5" s="111" t="s">
        <v>8880</v>
      </c>
    </row>
    <row r="6" spans="1:13" ht="42.75">
      <c r="A6" s="248">
        <v>3</v>
      </c>
      <c r="B6" s="248" t="s">
        <v>6404</v>
      </c>
      <c r="C6" s="254">
        <v>90000</v>
      </c>
      <c r="D6" s="243"/>
      <c r="E6" s="255"/>
      <c r="F6" s="243" t="s">
        <v>8878</v>
      </c>
      <c r="G6" s="339">
        <v>100000</v>
      </c>
      <c r="H6" s="253">
        <v>0.1</v>
      </c>
      <c r="I6" s="118" t="s">
        <v>6405</v>
      </c>
      <c r="J6" s="248"/>
      <c r="K6" s="248"/>
      <c r="L6" s="248"/>
      <c r="M6" s="111" t="s">
        <v>8880</v>
      </c>
    </row>
    <row r="7" spans="1:13" ht="42.75">
      <c r="A7" s="248">
        <v>4</v>
      </c>
      <c r="B7" s="248" t="s">
        <v>3227</v>
      </c>
      <c r="C7" s="254">
        <v>250000</v>
      </c>
      <c r="D7" s="243"/>
      <c r="E7" s="255"/>
      <c r="F7" s="243" t="s">
        <v>8877</v>
      </c>
      <c r="G7" s="339">
        <v>300000</v>
      </c>
      <c r="H7" s="253">
        <v>0.1666</v>
      </c>
      <c r="I7" s="118" t="s">
        <v>6406</v>
      </c>
      <c r="J7" s="248"/>
      <c r="K7" s="248"/>
      <c r="L7" s="248"/>
      <c r="M7" s="510" t="s">
        <v>8881</v>
      </c>
    </row>
    <row r="8" spans="1:13" ht="42.75">
      <c r="A8" s="248">
        <v>5</v>
      </c>
      <c r="B8" s="248" t="s">
        <v>6407</v>
      </c>
      <c r="C8" s="254">
        <v>180000</v>
      </c>
      <c r="D8" s="243"/>
      <c r="E8" s="255"/>
      <c r="F8" s="243" t="s">
        <v>8879</v>
      </c>
      <c r="G8" s="339">
        <v>200000</v>
      </c>
      <c r="H8" s="253">
        <v>0.1</v>
      </c>
      <c r="I8" s="118" t="s">
        <v>6403</v>
      </c>
      <c r="J8" s="248"/>
      <c r="K8" s="248"/>
      <c r="L8" s="248"/>
      <c r="M8" s="510" t="s">
        <v>8881</v>
      </c>
    </row>
    <row r="9" spans="1:13" ht="27" customHeight="1">
      <c r="A9" s="554" t="s">
        <v>1938</v>
      </c>
      <c r="B9" s="554"/>
      <c r="C9" s="341">
        <f>SUM(C4:C8)</f>
        <v>1850000</v>
      </c>
      <c r="D9" s="34"/>
      <c r="E9" s="34"/>
      <c r="F9" s="34"/>
      <c r="G9" s="173">
        <f>SUM(L12)</f>
        <v>0</v>
      </c>
      <c r="H9" s="34"/>
      <c r="I9" s="34"/>
      <c r="J9" s="34"/>
      <c r="K9" s="34"/>
      <c r="L9" s="34"/>
      <c r="M9" s="511"/>
    </row>
    <row r="10" spans="1:13" s="410" customFormat="1" ht="27.75" customHeight="1">
      <c r="A10" s="610" t="s">
        <v>8774</v>
      </c>
      <c r="B10" s="610"/>
      <c r="C10" s="610"/>
      <c r="D10" s="610"/>
      <c r="E10" s="610"/>
      <c r="F10" s="610"/>
      <c r="G10" s="610"/>
      <c r="H10" s="610"/>
      <c r="I10" s="610"/>
      <c r="J10" s="610"/>
      <c r="K10" s="610"/>
      <c r="L10" s="610"/>
      <c r="M10" s="610"/>
    </row>
  </sheetData>
  <mergeCells count="14">
    <mergeCell ref="A10:M10"/>
    <mergeCell ref="A9:B9"/>
    <mergeCell ref="M2:M3"/>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86" fitToHeight="0" orientation="landscape" horizontalDpi="4294967295" verticalDpi="4294967295" r:id="rId1"/>
  <headerFooter>
    <oddFooter>&amp;C&amp;P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8"/>
  <sheetViews>
    <sheetView zoomScale="90" zoomScaleNormal="90" workbookViewId="0">
      <selection activeCell="C3" sqref="C3:D37"/>
    </sheetView>
  </sheetViews>
  <sheetFormatPr defaultColWidth="9" defaultRowHeight="14.25"/>
  <cols>
    <col min="1" max="1" width="5.375" style="3" customWidth="1"/>
    <col min="2" max="2" width="11.75" style="3" customWidth="1"/>
    <col min="3" max="3" width="17.25" style="3" customWidth="1"/>
    <col min="4" max="4" width="16.125" style="3" customWidth="1"/>
    <col min="5" max="5" width="10.75" style="19" customWidth="1"/>
    <col min="6" max="6" width="23.625" style="3" customWidth="1"/>
    <col min="7" max="7" width="18.875" style="11" customWidth="1"/>
    <col min="8" max="16384" width="9" style="3"/>
  </cols>
  <sheetData>
    <row r="1" spans="1:7" s="2" customFormat="1" ht="19.5">
      <c r="A1" s="1" t="s">
        <v>8806</v>
      </c>
      <c r="E1" s="22"/>
      <c r="G1" s="41"/>
    </row>
    <row r="2" spans="1:7">
      <c r="A2" s="244" t="s">
        <v>6408</v>
      </c>
      <c r="B2" s="244" t="s">
        <v>6409</v>
      </c>
      <c r="C2" s="244" t="s">
        <v>6410</v>
      </c>
      <c r="D2" s="244" t="s">
        <v>22</v>
      </c>
      <c r="E2" s="120" t="s">
        <v>6411</v>
      </c>
      <c r="F2" s="244" t="s">
        <v>6412</v>
      </c>
      <c r="G2" s="312" t="s">
        <v>6413</v>
      </c>
    </row>
    <row r="3" spans="1:7" ht="28.5">
      <c r="A3" s="248">
        <v>1</v>
      </c>
      <c r="B3" s="248" t="s">
        <v>6414</v>
      </c>
      <c r="C3" s="255"/>
      <c r="D3" s="243"/>
      <c r="E3" s="254">
        <v>80000</v>
      </c>
      <c r="F3" s="243" t="s">
        <v>8869</v>
      </c>
      <c r="G3" s="243"/>
    </row>
    <row r="4" spans="1:7" ht="28.5">
      <c r="A4" s="248">
        <v>2</v>
      </c>
      <c r="B4" s="248" t="s">
        <v>6415</v>
      </c>
      <c r="C4" s="255"/>
      <c r="D4" s="243"/>
      <c r="E4" s="254">
        <v>80000</v>
      </c>
      <c r="F4" s="243" t="s">
        <v>8869</v>
      </c>
      <c r="G4" s="243"/>
    </row>
    <row r="5" spans="1:7" ht="28.5">
      <c r="A5" s="248">
        <v>3</v>
      </c>
      <c r="B5" s="248" t="s">
        <v>6416</v>
      </c>
      <c r="C5" s="255"/>
      <c r="D5" s="243"/>
      <c r="E5" s="254">
        <v>200000</v>
      </c>
      <c r="F5" s="243" t="s">
        <v>8870</v>
      </c>
      <c r="G5" s="243"/>
    </row>
    <row r="6" spans="1:7" ht="28.5">
      <c r="A6" s="248">
        <v>4</v>
      </c>
      <c r="B6" s="248" t="s">
        <v>6417</v>
      </c>
      <c r="C6" s="255"/>
      <c r="D6" s="243"/>
      <c r="E6" s="254">
        <v>80000</v>
      </c>
      <c r="F6" s="243" t="s">
        <v>8870</v>
      </c>
      <c r="G6" s="243"/>
    </row>
    <row r="7" spans="1:7" ht="28.5">
      <c r="A7" s="248">
        <v>5</v>
      </c>
      <c r="B7" s="248" t="s">
        <v>6418</v>
      </c>
      <c r="C7" s="255"/>
      <c r="D7" s="243"/>
      <c r="E7" s="254">
        <v>80000</v>
      </c>
      <c r="F7" s="243" t="s">
        <v>8870</v>
      </c>
      <c r="G7" s="243"/>
    </row>
    <row r="8" spans="1:7" ht="28.5">
      <c r="A8" s="248">
        <v>6</v>
      </c>
      <c r="B8" s="248" t="s">
        <v>6419</v>
      </c>
      <c r="C8" s="255"/>
      <c r="D8" s="243"/>
      <c r="E8" s="254">
        <v>16000</v>
      </c>
      <c r="F8" s="243" t="s">
        <v>8870</v>
      </c>
      <c r="G8" s="243"/>
    </row>
    <row r="9" spans="1:7" ht="28.5">
      <c r="A9" s="248">
        <v>7</v>
      </c>
      <c r="B9" s="248" t="s">
        <v>6420</v>
      </c>
      <c r="C9" s="255"/>
      <c r="D9" s="243"/>
      <c r="E9" s="254">
        <v>20000</v>
      </c>
      <c r="F9" s="243" t="s">
        <v>8870</v>
      </c>
      <c r="G9" s="243"/>
    </row>
    <row r="10" spans="1:7" ht="28.5">
      <c r="A10" s="248">
        <v>8</v>
      </c>
      <c r="B10" s="248" t="s">
        <v>6421</v>
      </c>
      <c r="C10" s="255"/>
      <c r="D10" s="243"/>
      <c r="E10" s="254">
        <v>4000</v>
      </c>
      <c r="F10" s="243" t="s">
        <v>8870</v>
      </c>
      <c r="G10" s="243"/>
    </row>
    <row r="11" spans="1:7" ht="28.5">
      <c r="A11" s="248">
        <v>9</v>
      </c>
      <c r="B11" s="248" t="s">
        <v>6422</v>
      </c>
      <c r="C11" s="255"/>
      <c r="D11" s="243"/>
      <c r="E11" s="254">
        <v>20000</v>
      </c>
      <c r="F11" s="243" t="s">
        <v>8870</v>
      </c>
      <c r="G11" s="243"/>
    </row>
    <row r="12" spans="1:7" ht="28.5">
      <c r="A12" s="248">
        <v>10</v>
      </c>
      <c r="B12" s="248" t="s">
        <v>6423</v>
      </c>
      <c r="C12" s="255"/>
      <c r="D12" s="243"/>
      <c r="E12" s="254">
        <v>16000</v>
      </c>
      <c r="F12" s="243" t="s">
        <v>8870</v>
      </c>
      <c r="G12" s="243"/>
    </row>
    <row r="13" spans="1:7" ht="28.5">
      <c r="A13" s="248">
        <v>11</v>
      </c>
      <c r="B13" s="248" t="s">
        <v>6424</v>
      </c>
      <c r="C13" s="255"/>
      <c r="D13" s="243"/>
      <c r="E13" s="254">
        <v>4000</v>
      </c>
      <c r="F13" s="243" t="s">
        <v>8870</v>
      </c>
      <c r="G13" s="243"/>
    </row>
    <row r="14" spans="1:7" ht="28.5">
      <c r="A14" s="248">
        <v>12</v>
      </c>
      <c r="B14" s="248" t="s">
        <v>6425</v>
      </c>
      <c r="C14" s="255"/>
      <c r="D14" s="243"/>
      <c r="E14" s="254">
        <v>16000</v>
      </c>
      <c r="F14" s="243" t="s">
        <v>8870</v>
      </c>
      <c r="G14" s="243"/>
    </row>
    <row r="15" spans="1:7" ht="28.5">
      <c r="A15" s="248">
        <v>13</v>
      </c>
      <c r="B15" s="248" t="s">
        <v>6425</v>
      </c>
      <c r="C15" s="255"/>
      <c r="D15" s="243"/>
      <c r="E15" s="254">
        <v>20000</v>
      </c>
      <c r="F15" s="243" t="s">
        <v>8870</v>
      </c>
      <c r="G15" s="243"/>
    </row>
    <row r="16" spans="1:7" ht="28.5">
      <c r="A16" s="248">
        <v>14</v>
      </c>
      <c r="B16" s="248" t="s">
        <v>6426</v>
      </c>
      <c r="C16" s="255"/>
      <c r="D16" s="243"/>
      <c r="E16" s="254">
        <v>16000</v>
      </c>
      <c r="F16" s="243" t="s">
        <v>8871</v>
      </c>
      <c r="G16" s="243"/>
    </row>
    <row r="17" spans="1:7" ht="28.5">
      <c r="A17" s="248">
        <v>15</v>
      </c>
      <c r="B17" s="248" t="s">
        <v>6427</v>
      </c>
      <c r="C17" s="255"/>
      <c r="D17" s="243"/>
      <c r="E17" s="254">
        <v>20000</v>
      </c>
      <c r="F17" s="243" t="s">
        <v>8871</v>
      </c>
      <c r="G17" s="243"/>
    </row>
    <row r="18" spans="1:7" ht="28.5">
      <c r="A18" s="248">
        <v>16</v>
      </c>
      <c r="B18" s="248" t="s">
        <v>6428</v>
      </c>
      <c r="C18" s="255"/>
      <c r="D18" s="243"/>
      <c r="E18" s="254">
        <v>16000</v>
      </c>
      <c r="F18" s="243" t="s">
        <v>8871</v>
      </c>
      <c r="G18" s="243"/>
    </row>
    <row r="19" spans="1:7" ht="28.5">
      <c r="A19" s="248">
        <v>17</v>
      </c>
      <c r="B19" s="248" t="s">
        <v>6429</v>
      </c>
      <c r="C19" s="255"/>
      <c r="D19" s="243"/>
      <c r="E19" s="254">
        <v>20000</v>
      </c>
      <c r="F19" s="243" t="s">
        <v>8871</v>
      </c>
      <c r="G19" s="243"/>
    </row>
    <row r="20" spans="1:7" ht="28.5">
      <c r="A20" s="248">
        <v>18</v>
      </c>
      <c r="B20" s="248" t="s">
        <v>6430</v>
      </c>
      <c r="C20" s="255"/>
      <c r="D20" s="243"/>
      <c r="E20" s="254">
        <v>16000</v>
      </c>
      <c r="F20" s="243" t="s">
        <v>8871</v>
      </c>
      <c r="G20" s="243"/>
    </row>
    <row r="21" spans="1:7" ht="28.5">
      <c r="A21" s="248">
        <v>19</v>
      </c>
      <c r="B21" s="248" t="s">
        <v>6431</v>
      </c>
      <c r="C21" s="255"/>
      <c r="D21" s="243"/>
      <c r="E21" s="254">
        <v>2000</v>
      </c>
      <c r="F21" s="243" t="s">
        <v>8871</v>
      </c>
      <c r="G21" s="243"/>
    </row>
    <row r="22" spans="1:7" ht="28.5">
      <c r="A22" s="248">
        <v>20</v>
      </c>
      <c r="B22" s="248" t="s">
        <v>6432</v>
      </c>
      <c r="C22" s="255"/>
      <c r="D22" s="243"/>
      <c r="E22" s="254">
        <v>2000</v>
      </c>
      <c r="F22" s="243" t="s">
        <v>8871</v>
      </c>
      <c r="G22" s="243"/>
    </row>
    <row r="23" spans="1:7" ht="28.5">
      <c r="A23" s="248">
        <v>21</v>
      </c>
      <c r="B23" s="248" t="s">
        <v>5825</v>
      </c>
      <c r="C23" s="255"/>
      <c r="D23" s="243"/>
      <c r="E23" s="254">
        <v>3000</v>
      </c>
      <c r="F23" s="243" t="s">
        <v>8871</v>
      </c>
      <c r="G23" s="243"/>
    </row>
    <row r="24" spans="1:7" ht="28.5">
      <c r="A24" s="248">
        <v>22</v>
      </c>
      <c r="B24" s="248" t="s">
        <v>6433</v>
      </c>
      <c r="C24" s="255"/>
      <c r="D24" s="243"/>
      <c r="E24" s="254">
        <v>5000</v>
      </c>
      <c r="F24" s="243" t="s">
        <v>8872</v>
      </c>
      <c r="G24" s="243"/>
    </row>
    <row r="25" spans="1:7" ht="28.5">
      <c r="A25" s="248">
        <v>23</v>
      </c>
      <c r="B25" s="248" t="s">
        <v>6434</v>
      </c>
      <c r="C25" s="255"/>
      <c r="D25" s="243"/>
      <c r="E25" s="254">
        <v>5000</v>
      </c>
      <c r="F25" s="243" t="s">
        <v>8872</v>
      </c>
      <c r="G25" s="243"/>
    </row>
    <row r="26" spans="1:7" ht="28.5">
      <c r="A26" s="248">
        <v>24</v>
      </c>
      <c r="B26" s="248" t="s">
        <v>6435</v>
      </c>
      <c r="C26" s="255"/>
      <c r="D26" s="243"/>
      <c r="E26" s="254">
        <v>5000</v>
      </c>
      <c r="F26" s="243" t="s">
        <v>8872</v>
      </c>
      <c r="G26" s="243"/>
    </row>
    <row r="27" spans="1:7" ht="28.5">
      <c r="A27" s="248">
        <v>25</v>
      </c>
      <c r="B27" s="248" t="s">
        <v>6436</v>
      </c>
      <c r="C27" s="255"/>
      <c r="D27" s="243"/>
      <c r="E27" s="254">
        <v>5000</v>
      </c>
      <c r="F27" s="243" t="s">
        <v>8872</v>
      </c>
      <c r="G27" s="243"/>
    </row>
    <row r="28" spans="1:7" ht="28.5">
      <c r="A28" s="248">
        <v>26</v>
      </c>
      <c r="B28" s="248" t="s">
        <v>6437</v>
      </c>
      <c r="C28" s="255"/>
      <c r="D28" s="243"/>
      <c r="E28" s="254">
        <v>5000</v>
      </c>
      <c r="F28" s="243" t="s">
        <v>8872</v>
      </c>
      <c r="G28" s="243"/>
    </row>
    <row r="29" spans="1:7" ht="28.5">
      <c r="A29" s="248">
        <v>27</v>
      </c>
      <c r="B29" s="248" t="s">
        <v>6438</v>
      </c>
      <c r="C29" s="255"/>
      <c r="D29" s="243"/>
      <c r="E29" s="254">
        <v>5000</v>
      </c>
      <c r="F29" s="243" t="s">
        <v>8872</v>
      </c>
      <c r="G29" s="243"/>
    </row>
    <row r="30" spans="1:7" ht="28.5">
      <c r="A30" s="248">
        <v>28</v>
      </c>
      <c r="B30" s="248" t="s">
        <v>6439</v>
      </c>
      <c r="C30" s="255"/>
      <c r="D30" s="243"/>
      <c r="E30" s="254">
        <v>4000</v>
      </c>
      <c r="F30" s="243" t="s">
        <v>8873</v>
      </c>
      <c r="G30" s="243"/>
    </row>
    <row r="31" spans="1:7" ht="28.5">
      <c r="A31" s="248">
        <v>29</v>
      </c>
      <c r="B31" s="248" t="s">
        <v>6440</v>
      </c>
      <c r="C31" s="255"/>
      <c r="D31" s="243"/>
      <c r="E31" s="254">
        <v>2000</v>
      </c>
      <c r="F31" s="243" t="s">
        <v>8873</v>
      </c>
      <c r="G31" s="243"/>
    </row>
    <row r="32" spans="1:7" ht="28.5">
      <c r="A32" s="248">
        <v>30</v>
      </c>
      <c r="B32" s="248" t="s">
        <v>6441</v>
      </c>
      <c r="C32" s="255"/>
      <c r="D32" s="243"/>
      <c r="E32" s="254">
        <v>5000</v>
      </c>
      <c r="F32" s="243" t="s">
        <v>8873</v>
      </c>
      <c r="G32" s="243"/>
    </row>
    <row r="33" spans="1:7" ht="28.5">
      <c r="A33" s="248">
        <v>31</v>
      </c>
      <c r="B33" s="248" t="s">
        <v>6442</v>
      </c>
      <c r="C33" s="255"/>
      <c r="D33" s="243"/>
      <c r="E33" s="254">
        <v>5000</v>
      </c>
      <c r="F33" s="243" t="s">
        <v>8873</v>
      </c>
      <c r="G33" s="243"/>
    </row>
    <row r="34" spans="1:7" ht="28.5">
      <c r="A34" s="248">
        <v>32</v>
      </c>
      <c r="B34" s="248" t="s">
        <v>6443</v>
      </c>
      <c r="C34" s="255"/>
      <c r="D34" s="243"/>
      <c r="E34" s="254">
        <v>5000</v>
      </c>
      <c r="F34" s="243" t="s">
        <v>8873</v>
      </c>
      <c r="G34" s="243"/>
    </row>
    <row r="35" spans="1:7" ht="28.5">
      <c r="A35" s="248">
        <v>33</v>
      </c>
      <c r="B35" s="248" t="s">
        <v>6444</v>
      </c>
      <c r="C35" s="255"/>
      <c r="D35" s="243"/>
      <c r="E35" s="254">
        <v>5000</v>
      </c>
      <c r="F35" s="243" t="s">
        <v>8874</v>
      </c>
      <c r="G35" s="243"/>
    </row>
    <row r="36" spans="1:7" ht="28.5">
      <c r="A36" s="248">
        <v>34</v>
      </c>
      <c r="B36" s="248" t="s">
        <v>6445</v>
      </c>
      <c r="C36" s="255"/>
      <c r="D36" s="243"/>
      <c r="E36" s="254">
        <v>5000</v>
      </c>
      <c r="F36" s="243" t="s">
        <v>8874</v>
      </c>
      <c r="G36" s="243"/>
    </row>
    <row r="37" spans="1:7" ht="28.5">
      <c r="A37" s="248">
        <v>35</v>
      </c>
      <c r="B37" s="248" t="s">
        <v>6446</v>
      </c>
      <c r="C37" s="255"/>
      <c r="D37" s="243"/>
      <c r="E37" s="254">
        <v>5000</v>
      </c>
      <c r="F37" s="243" t="s">
        <v>8874</v>
      </c>
      <c r="G37" s="243"/>
    </row>
    <row r="38" spans="1:7" ht="27" customHeight="1">
      <c r="A38" s="554" t="s">
        <v>1938</v>
      </c>
      <c r="B38" s="554"/>
      <c r="C38" s="554"/>
      <c r="D38" s="554"/>
      <c r="E38" s="341">
        <f>SUM(E3:E37)</f>
        <v>797000</v>
      </c>
      <c r="F38" s="55"/>
      <c r="G38" s="310"/>
    </row>
    <row r="85" spans="1:7" s="19" customFormat="1">
      <c r="A85" s="3"/>
      <c r="B85" s="3"/>
      <c r="C85" s="3"/>
      <c r="D85" s="3"/>
      <c r="F85" s="3"/>
      <c r="G85" s="11"/>
    </row>
    <row r="86" spans="1:7" s="19" customFormat="1">
      <c r="A86" s="3"/>
      <c r="B86" s="3"/>
      <c r="C86" s="3"/>
      <c r="D86" s="3"/>
      <c r="F86" s="3"/>
      <c r="G86" s="11"/>
    </row>
    <row r="87" spans="1:7" s="19" customFormat="1">
      <c r="A87" s="3"/>
      <c r="B87" s="3"/>
      <c r="C87" s="3"/>
      <c r="D87" s="3"/>
      <c r="F87" s="3"/>
      <c r="G87" s="11"/>
    </row>
    <row r="88" spans="1:7" s="19" customFormat="1">
      <c r="A88" s="3"/>
      <c r="B88" s="3"/>
      <c r="C88" s="3"/>
      <c r="D88" s="3"/>
      <c r="F88" s="3"/>
      <c r="G88" s="11"/>
    </row>
    <row r="89" spans="1:7" s="19" customFormat="1">
      <c r="A89" s="3"/>
      <c r="B89" s="3"/>
      <c r="C89" s="3"/>
      <c r="D89" s="3"/>
      <c r="F89" s="3"/>
      <c r="G89" s="11"/>
    </row>
    <row r="90" spans="1:7" s="19" customFormat="1">
      <c r="A90" s="3"/>
      <c r="B90" s="3"/>
      <c r="C90" s="3"/>
      <c r="D90" s="3"/>
      <c r="F90" s="3"/>
      <c r="G90" s="11"/>
    </row>
    <row r="91" spans="1:7" s="19" customFormat="1">
      <c r="A91" s="3"/>
      <c r="B91" s="3"/>
      <c r="C91" s="3"/>
      <c r="D91" s="3"/>
      <c r="F91" s="3"/>
      <c r="G91" s="11"/>
    </row>
    <row r="92" spans="1:7" s="19" customFormat="1">
      <c r="A92" s="3"/>
      <c r="B92" s="3"/>
      <c r="C92" s="3"/>
      <c r="D92" s="3"/>
      <c r="F92" s="3"/>
      <c r="G92" s="11"/>
    </row>
    <row r="93" spans="1:7" s="19" customFormat="1">
      <c r="A93" s="3"/>
      <c r="B93" s="3"/>
      <c r="C93" s="3"/>
      <c r="D93" s="3"/>
      <c r="F93" s="3"/>
      <c r="G93" s="11"/>
    </row>
    <row r="94" spans="1:7" s="19" customFormat="1">
      <c r="A94" s="3"/>
      <c r="B94" s="3"/>
      <c r="C94" s="3"/>
      <c r="D94" s="3"/>
      <c r="F94" s="3"/>
      <c r="G94" s="11"/>
    </row>
    <row r="95" spans="1:7" s="19" customFormat="1">
      <c r="A95" s="3"/>
      <c r="B95" s="3"/>
      <c r="C95" s="3"/>
      <c r="D95" s="3"/>
      <c r="F95" s="3"/>
      <c r="G95" s="11"/>
    </row>
    <row r="96" spans="1:7" s="19" customFormat="1">
      <c r="A96" s="3"/>
      <c r="B96" s="3"/>
      <c r="C96" s="3"/>
      <c r="D96" s="3"/>
      <c r="F96" s="3"/>
      <c r="G96" s="11"/>
    </row>
    <row r="97" spans="1:7" s="19" customFormat="1">
      <c r="A97" s="3"/>
      <c r="B97" s="3"/>
      <c r="C97" s="3"/>
      <c r="D97" s="3"/>
      <c r="F97" s="3"/>
      <c r="G97" s="11"/>
    </row>
    <row r="98" spans="1:7" s="19" customFormat="1">
      <c r="A98" s="3"/>
      <c r="B98" s="3"/>
      <c r="C98" s="3"/>
      <c r="D98" s="3"/>
      <c r="F98" s="3"/>
      <c r="G98" s="11"/>
    </row>
  </sheetData>
  <mergeCells count="1">
    <mergeCell ref="A38:D38"/>
  </mergeCells>
  <phoneticPr fontId="2" type="noConversion"/>
  <printOptions horizontalCentered="1"/>
  <pageMargins left="0.70866141732283472" right="0.51181102362204722" top="0.55118110236220474" bottom="0.55118110236220474" header="0.31496062992125984" footer="0.31496062992125984"/>
  <pageSetup paperSize="9" scale="86" fitToHeight="14" orientation="portrait" horizontalDpi="4294967295" verticalDpi="4294967295" r:id="rId1"/>
  <headerFooter>
    <oddFooter>&amp;C&amp;P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
  <sheetViews>
    <sheetView zoomScale="90" zoomScaleNormal="90" workbookViewId="0">
      <selection activeCell="D4" sqref="D4:E7"/>
    </sheetView>
  </sheetViews>
  <sheetFormatPr defaultColWidth="8.875" defaultRowHeight="14.25"/>
  <cols>
    <col min="1" max="1" width="5" style="19" customWidth="1"/>
    <col min="2" max="2" width="10.625" style="19" bestFit="1" customWidth="1"/>
    <col min="3" max="3" width="10.875" style="19" customWidth="1"/>
    <col min="4" max="4" width="14.625" style="19" customWidth="1"/>
    <col min="5" max="5" width="16.625" style="19" customWidth="1"/>
    <col min="6" max="6" width="11.375" style="19" customWidth="1"/>
    <col min="7" max="7" width="12.5" style="150" customWidth="1"/>
    <col min="8" max="8" width="10" style="19" customWidth="1"/>
    <col min="9" max="9" width="11.125" style="19" customWidth="1"/>
    <col min="10" max="10" width="14.75" style="19" customWidth="1"/>
    <col min="11" max="11" width="12.75" style="19" customWidth="1"/>
    <col min="12" max="12" width="10.875" style="19" customWidth="1"/>
    <col min="13" max="13" width="14.375" style="16" customWidth="1"/>
    <col min="14" max="14" width="18.375" style="16" customWidth="1"/>
    <col min="15" max="16384" width="8.875" style="19"/>
  </cols>
  <sheetData>
    <row r="1" spans="1:14" s="22" customFormat="1" ht="19.5">
      <c r="A1" s="268" t="s">
        <v>8776</v>
      </c>
      <c r="G1" s="340"/>
      <c r="M1" s="270"/>
      <c r="N1" s="270"/>
    </row>
    <row r="2" spans="1:14" s="3" customFormat="1">
      <c r="A2" s="547" t="s">
        <v>0</v>
      </c>
      <c r="B2" s="547" t="s">
        <v>6447</v>
      </c>
      <c r="C2" s="547" t="s">
        <v>8224</v>
      </c>
      <c r="D2" s="547" t="s">
        <v>6448</v>
      </c>
      <c r="E2" s="547" t="s">
        <v>6449</v>
      </c>
      <c r="F2" s="547" t="s">
        <v>6450</v>
      </c>
      <c r="G2" s="548" t="s">
        <v>8771</v>
      </c>
      <c r="H2" s="547" t="s">
        <v>6451</v>
      </c>
      <c r="I2" s="547" t="s">
        <v>6452</v>
      </c>
      <c r="J2" s="547" t="s">
        <v>6453</v>
      </c>
      <c r="K2" s="547"/>
      <c r="L2" s="547"/>
      <c r="M2" s="547" t="s">
        <v>8777</v>
      </c>
      <c r="N2" s="547"/>
    </row>
    <row r="3" spans="1:14" s="3" customFormat="1">
      <c r="A3" s="547"/>
      <c r="B3" s="547"/>
      <c r="C3" s="547"/>
      <c r="D3" s="547"/>
      <c r="E3" s="547"/>
      <c r="F3" s="547"/>
      <c r="G3" s="548"/>
      <c r="H3" s="547"/>
      <c r="I3" s="547"/>
      <c r="J3" s="244" t="s">
        <v>6454</v>
      </c>
      <c r="K3" s="547" t="s">
        <v>6455</v>
      </c>
      <c r="L3" s="547"/>
      <c r="M3" s="547"/>
      <c r="N3" s="547"/>
    </row>
    <row r="4" spans="1:14" ht="57">
      <c r="A4" s="248">
        <v>1</v>
      </c>
      <c r="B4" s="248" t="s">
        <v>6456</v>
      </c>
      <c r="C4" s="254">
        <v>490000</v>
      </c>
      <c r="D4" s="243"/>
      <c r="E4" s="255"/>
      <c r="F4" s="243" t="s">
        <v>8862</v>
      </c>
      <c r="G4" s="339">
        <v>500000</v>
      </c>
      <c r="H4" s="253">
        <v>0.02</v>
      </c>
      <c r="I4" s="252" t="s">
        <v>8866</v>
      </c>
      <c r="J4" s="365" t="s">
        <v>6457</v>
      </c>
      <c r="K4" s="248"/>
      <c r="L4" s="248"/>
      <c r="M4" s="111" t="s">
        <v>6458</v>
      </c>
      <c r="N4" s="243"/>
    </row>
    <row r="5" spans="1:14" ht="57">
      <c r="A5" s="248">
        <v>2</v>
      </c>
      <c r="B5" s="248" t="s">
        <v>6459</v>
      </c>
      <c r="C5" s="254">
        <v>196000</v>
      </c>
      <c r="D5" s="243"/>
      <c r="E5" s="255"/>
      <c r="F5" s="243" t="s">
        <v>8867</v>
      </c>
      <c r="G5" s="339">
        <v>200000</v>
      </c>
      <c r="H5" s="253">
        <v>0.02</v>
      </c>
      <c r="I5" s="252" t="s">
        <v>8868</v>
      </c>
      <c r="J5" s="365" t="s">
        <v>6460</v>
      </c>
      <c r="K5" s="248"/>
      <c r="L5" s="248"/>
      <c r="M5" s="111" t="s">
        <v>6458</v>
      </c>
      <c r="N5" s="243"/>
    </row>
    <row r="6" spans="1:14" ht="57">
      <c r="A6" s="248">
        <v>3</v>
      </c>
      <c r="B6" s="248" t="s">
        <v>6461</v>
      </c>
      <c r="C6" s="254">
        <v>92000</v>
      </c>
      <c r="D6" s="243"/>
      <c r="E6" s="255"/>
      <c r="F6" s="243" t="s">
        <v>8863</v>
      </c>
      <c r="G6" s="339">
        <v>100000</v>
      </c>
      <c r="H6" s="253">
        <v>0.02</v>
      </c>
      <c r="I6" s="252" t="s">
        <v>8865</v>
      </c>
      <c r="J6" s="365" t="s">
        <v>6462</v>
      </c>
      <c r="K6" s="248"/>
      <c r="L6" s="248"/>
      <c r="M6" s="111" t="s">
        <v>6463</v>
      </c>
      <c r="N6" s="243"/>
    </row>
    <row r="7" spans="1:14" ht="67.5" customHeight="1">
      <c r="A7" s="248">
        <v>4</v>
      </c>
      <c r="B7" s="248" t="s">
        <v>6464</v>
      </c>
      <c r="C7" s="254">
        <v>90000</v>
      </c>
      <c r="D7" s="243"/>
      <c r="E7" s="255"/>
      <c r="F7" s="243" t="s">
        <v>8864</v>
      </c>
      <c r="G7" s="339">
        <v>100000</v>
      </c>
      <c r="H7" s="253">
        <v>0.02</v>
      </c>
      <c r="I7" s="252" t="s">
        <v>8865</v>
      </c>
      <c r="J7" s="365" t="s">
        <v>6465</v>
      </c>
      <c r="K7" s="248"/>
      <c r="L7" s="248"/>
      <c r="M7" s="111" t="s">
        <v>6466</v>
      </c>
      <c r="N7" s="365" t="s">
        <v>6467</v>
      </c>
    </row>
    <row r="8" spans="1:14" ht="27" customHeight="1">
      <c r="A8" s="554" t="s">
        <v>1938</v>
      </c>
      <c r="B8" s="554"/>
      <c r="C8" s="234">
        <f>SUM(C4:C7)</f>
        <v>868000</v>
      </c>
      <c r="D8" s="243" t="s">
        <v>6468</v>
      </c>
      <c r="E8" s="255"/>
      <c r="F8" s="248"/>
      <c r="G8" s="339"/>
      <c r="H8" s="248"/>
      <c r="I8" s="248"/>
      <c r="J8" s="248"/>
      <c r="K8" s="248"/>
      <c r="L8" s="248"/>
      <c r="M8" s="361"/>
      <c r="N8" s="243"/>
    </row>
    <row r="9" spans="1:14" ht="29.25" customHeight="1">
      <c r="A9" s="610" t="s">
        <v>9487</v>
      </c>
      <c r="B9" s="610"/>
      <c r="C9" s="610"/>
      <c r="D9" s="610"/>
      <c r="E9" s="610"/>
      <c r="F9" s="610"/>
      <c r="G9" s="610"/>
      <c r="H9" s="610"/>
      <c r="I9" s="610"/>
      <c r="J9" s="610"/>
      <c r="K9" s="610"/>
      <c r="L9" s="610"/>
      <c r="M9" s="610"/>
      <c r="N9" s="610"/>
    </row>
  </sheetData>
  <mergeCells count="14">
    <mergeCell ref="A9:N9"/>
    <mergeCell ref="A8:B8"/>
    <mergeCell ref="M2:N3"/>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78" fitToHeight="0" orientation="landscape" horizontalDpi="4294967295" verticalDpi="4294967295" r:id="rId1"/>
  <headerFooter>
    <oddFooter>&amp;C&amp;P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7"/>
  <sheetViews>
    <sheetView zoomScale="90" zoomScaleNormal="90" workbookViewId="0">
      <selection activeCell="C3" sqref="C3:D28"/>
    </sheetView>
  </sheetViews>
  <sheetFormatPr defaultColWidth="9" defaultRowHeight="14.25"/>
  <cols>
    <col min="1" max="1" width="5.375" style="409" customWidth="1"/>
    <col min="2" max="2" width="11.75" style="409" customWidth="1"/>
    <col min="3" max="3" width="17.25" style="163" customWidth="1"/>
    <col min="4" max="4" width="16.125" style="163" customWidth="1"/>
    <col min="5" max="5" width="10.75" style="483" customWidth="1"/>
    <col min="6" max="6" width="19.75" style="163" customWidth="1"/>
    <col min="7" max="7" width="16.625" style="409" customWidth="1"/>
    <col min="8" max="16384" width="9" style="409"/>
  </cols>
  <sheetData>
    <row r="1" spans="1:7" s="267" customFormat="1" ht="19.5">
      <c r="A1" s="266" t="s">
        <v>8778</v>
      </c>
      <c r="C1" s="477"/>
      <c r="D1" s="477"/>
      <c r="E1" s="479"/>
      <c r="F1" s="477"/>
    </row>
    <row r="2" spans="1:7">
      <c r="A2" s="480" t="s">
        <v>6469</v>
      </c>
      <c r="B2" s="480" t="s">
        <v>6470</v>
      </c>
      <c r="C2" s="480" t="s">
        <v>6471</v>
      </c>
      <c r="D2" s="480" t="s">
        <v>6472</v>
      </c>
      <c r="E2" s="481" t="s">
        <v>6473</v>
      </c>
      <c r="F2" s="480" t="s">
        <v>6474</v>
      </c>
      <c r="G2" s="480" t="s">
        <v>6475</v>
      </c>
    </row>
    <row r="3" spans="1:7" s="20" customFormat="1" ht="42.75">
      <c r="A3" s="248">
        <v>1</v>
      </c>
      <c r="B3" s="248" t="s">
        <v>6476</v>
      </c>
      <c r="C3" s="243"/>
      <c r="D3" s="243"/>
      <c r="E3" s="254">
        <v>14000</v>
      </c>
      <c r="F3" s="243" t="s">
        <v>8859</v>
      </c>
      <c r="G3" s="303"/>
    </row>
    <row r="4" spans="1:7" s="20" customFormat="1" ht="42.75">
      <c r="A4" s="248">
        <v>2</v>
      </c>
      <c r="B4" s="248" t="s">
        <v>6477</v>
      </c>
      <c r="C4" s="243"/>
      <c r="D4" s="243"/>
      <c r="E4" s="254">
        <v>14000</v>
      </c>
      <c r="F4" s="243" t="s">
        <v>8859</v>
      </c>
      <c r="G4" s="303"/>
    </row>
    <row r="5" spans="1:7" s="20" customFormat="1" ht="42.75">
      <c r="A5" s="248">
        <v>3</v>
      </c>
      <c r="B5" s="248" t="s">
        <v>6478</v>
      </c>
      <c r="C5" s="243"/>
      <c r="D5" s="243"/>
      <c r="E5" s="254">
        <v>16000</v>
      </c>
      <c r="F5" s="243" t="s">
        <v>8859</v>
      </c>
      <c r="G5" s="303"/>
    </row>
    <row r="6" spans="1:7" s="20" customFormat="1" ht="42.75">
      <c r="A6" s="248">
        <v>4</v>
      </c>
      <c r="B6" s="248" t="s">
        <v>6479</v>
      </c>
      <c r="C6" s="243"/>
      <c r="D6" s="243"/>
      <c r="E6" s="254">
        <v>16000</v>
      </c>
      <c r="F6" s="243" t="s">
        <v>8859</v>
      </c>
      <c r="G6" s="303"/>
    </row>
    <row r="7" spans="1:7" s="20" customFormat="1" ht="42.75">
      <c r="A7" s="248">
        <v>5</v>
      </c>
      <c r="B7" s="248" t="s">
        <v>6480</v>
      </c>
      <c r="C7" s="243"/>
      <c r="D7" s="243"/>
      <c r="E7" s="254">
        <v>16000</v>
      </c>
      <c r="F7" s="243" t="s">
        <v>8859</v>
      </c>
      <c r="G7" s="303"/>
    </row>
    <row r="8" spans="1:7" s="20" customFormat="1" ht="42.75">
      <c r="A8" s="248">
        <v>6</v>
      </c>
      <c r="B8" s="248" t="s">
        <v>6481</v>
      </c>
      <c r="C8" s="243"/>
      <c r="D8" s="243"/>
      <c r="E8" s="254">
        <v>10000</v>
      </c>
      <c r="F8" s="243" t="s">
        <v>8859</v>
      </c>
      <c r="G8" s="303"/>
    </row>
    <row r="9" spans="1:7" s="20" customFormat="1" ht="42.75">
      <c r="A9" s="248">
        <v>7</v>
      </c>
      <c r="B9" s="248" t="s">
        <v>6482</v>
      </c>
      <c r="C9" s="243"/>
      <c r="D9" s="243"/>
      <c r="E9" s="254">
        <v>16000</v>
      </c>
      <c r="F9" s="243" t="s">
        <v>8859</v>
      </c>
      <c r="G9" s="303"/>
    </row>
    <row r="10" spans="1:7" s="20" customFormat="1" ht="42.75">
      <c r="A10" s="248">
        <v>8</v>
      </c>
      <c r="B10" s="248" t="s">
        <v>6483</v>
      </c>
      <c r="C10" s="243"/>
      <c r="D10" s="243"/>
      <c r="E10" s="254">
        <v>16000</v>
      </c>
      <c r="F10" s="243" t="s">
        <v>8859</v>
      </c>
      <c r="G10" s="303"/>
    </row>
    <row r="11" spans="1:7" s="20" customFormat="1" ht="42.75">
      <c r="A11" s="248">
        <v>9</v>
      </c>
      <c r="B11" s="248" t="s">
        <v>6484</v>
      </c>
      <c r="C11" s="243"/>
      <c r="D11" s="243"/>
      <c r="E11" s="254">
        <v>10000</v>
      </c>
      <c r="F11" s="243" t="s">
        <v>8859</v>
      </c>
      <c r="G11" s="303"/>
    </row>
    <row r="12" spans="1:7" s="20" customFormat="1" ht="42.75">
      <c r="A12" s="248">
        <v>10</v>
      </c>
      <c r="B12" s="248" t="s">
        <v>6485</v>
      </c>
      <c r="C12" s="243"/>
      <c r="D12" s="243"/>
      <c r="E12" s="254">
        <v>16000</v>
      </c>
      <c r="F12" s="243" t="s">
        <v>8859</v>
      </c>
      <c r="G12" s="303"/>
    </row>
    <row r="13" spans="1:7" s="20" customFormat="1" ht="42.75">
      <c r="A13" s="248">
        <v>11</v>
      </c>
      <c r="B13" s="248" t="s">
        <v>1137</v>
      </c>
      <c r="C13" s="243"/>
      <c r="D13" s="243"/>
      <c r="E13" s="254">
        <v>16000</v>
      </c>
      <c r="F13" s="243" t="s">
        <v>8859</v>
      </c>
      <c r="G13" s="303"/>
    </row>
    <row r="14" spans="1:7" s="20" customFormat="1" ht="42.75">
      <c r="A14" s="248">
        <v>12</v>
      </c>
      <c r="B14" s="248" t="s">
        <v>6487</v>
      </c>
      <c r="C14" s="243"/>
      <c r="D14" s="243"/>
      <c r="E14" s="254">
        <v>16000</v>
      </c>
      <c r="F14" s="243" t="s">
        <v>8859</v>
      </c>
      <c r="G14" s="303"/>
    </row>
    <row r="15" spans="1:7" s="20" customFormat="1" ht="42.75">
      <c r="A15" s="248">
        <v>13</v>
      </c>
      <c r="B15" s="248" t="s">
        <v>6488</v>
      </c>
      <c r="C15" s="243"/>
      <c r="D15" s="243"/>
      <c r="E15" s="254">
        <v>105000</v>
      </c>
      <c r="F15" s="243" t="s">
        <v>8859</v>
      </c>
      <c r="G15" s="303"/>
    </row>
    <row r="16" spans="1:7" s="20" customFormat="1" ht="42.75">
      <c r="A16" s="248">
        <v>14</v>
      </c>
      <c r="B16" s="248" t="s">
        <v>6489</v>
      </c>
      <c r="C16" s="243"/>
      <c r="D16" s="243"/>
      <c r="E16" s="254">
        <v>16000</v>
      </c>
      <c r="F16" s="243" t="s">
        <v>8859</v>
      </c>
      <c r="G16" s="303"/>
    </row>
    <row r="17" spans="1:7" s="20" customFormat="1" ht="42.75">
      <c r="A17" s="248">
        <v>15</v>
      </c>
      <c r="B17" s="248" t="s">
        <v>6490</v>
      </c>
      <c r="C17" s="243"/>
      <c r="D17" s="243"/>
      <c r="E17" s="254">
        <v>16000</v>
      </c>
      <c r="F17" s="243" t="s">
        <v>8859</v>
      </c>
      <c r="G17" s="303"/>
    </row>
    <row r="18" spans="1:7" s="20" customFormat="1" ht="42.75">
      <c r="A18" s="248">
        <v>16</v>
      </c>
      <c r="B18" s="248" t="s">
        <v>6491</v>
      </c>
      <c r="C18" s="243"/>
      <c r="D18" s="243"/>
      <c r="E18" s="254">
        <v>16000</v>
      </c>
      <c r="F18" s="243" t="s">
        <v>8859</v>
      </c>
      <c r="G18" s="303"/>
    </row>
    <row r="19" spans="1:7" s="20" customFormat="1" ht="42.75">
      <c r="A19" s="248">
        <v>17</v>
      </c>
      <c r="B19" s="248" t="s">
        <v>6492</v>
      </c>
      <c r="C19" s="243"/>
      <c r="D19" s="243"/>
      <c r="E19" s="254">
        <v>16000</v>
      </c>
      <c r="F19" s="243" t="s">
        <v>8860</v>
      </c>
      <c r="G19" s="303"/>
    </row>
    <row r="20" spans="1:7" s="20" customFormat="1" ht="42.75">
      <c r="A20" s="248">
        <v>18</v>
      </c>
      <c r="B20" s="248" t="s">
        <v>6493</v>
      </c>
      <c r="C20" s="243"/>
      <c r="D20" s="243"/>
      <c r="E20" s="254">
        <v>16000</v>
      </c>
      <c r="F20" s="243" t="s">
        <v>8860</v>
      </c>
      <c r="G20" s="303"/>
    </row>
    <row r="21" spans="1:7" s="20" customFormat="1" ht="42.75">
      <c r="A21" s="248">
        <v>19</v>
      </c>
      <c r="B21" s="248" t="s">
        <v>6494</v>
      </c>
      <c r="C21" s="243"/>
      <c r="D21" s="243"/>
      <c r="E21" s="254">
        <v>16000</v>
      </c>
      <c r="F21" s="243" t="s">
        <v>8860</v>
      </c>
      <c r="G21" s="303"/>
    </row>
    <row r="22" spans="1:7" s="20" customFormat="1" ht="42.75">
      <c r="A22" s="248">
        <v>20</v>
      </c>
      <c r="B22" s="248" t="s">
        <v>6495</v>
      </c>
      <c r="C22" s="243"/>
      <c r="D22" s="243"/>
      <c r="E22" s="254">
        <v>16000</v>
      </c>
      <c r="F22" s="243" t="s">
        <v>8860</v>
      </c>
      <c r="G22" s="303"/>
    </row>
    <row r="23" spans="1:7" s="20" customFormat="1" ht="42.75">
      <c r="A23" s="248">
        <v>21</v>
      </c>
      <c r="B23" s="248" t="s">
        <v>6496</v>
      </c>
      <c r="C23" s="243"/>
      <c r="D23" s="243"/>
      <c r="E23" s="254">
        <v>16000</v>
      </c>
      <c r="F23" s="243" t="s">
        <v>8860</v>
      </c>
      <c r="G23" s="303"/>
    </row>
    <row r="24" spans="1:7" s="20" customFormat="1" ht="42.75">
      <c r="A24" s="248">
        <v>22</v>
      </c>
      <c r="B24" s="248" t="s">
        <v>6497</v>
      </c>
      <c r="C24" s="243"/>
      <c r="D24" s="243"/>
      <c r="E24" s="254">
        <v>16000</v>
      </c>
      <c r="F24" s="243" t="s">
        <v>8860</v>
      </c>
      <c r="G24" s="303"/>
    </row>
    <row r="25" spans="1:7" s="20" customFormat="1" ht="42.75">
      <c r="A25" s="248">
        <v>23</v>
      </c>
      <c r="B25" s="248" t="s">
        <v>6498</v>
      </c>
      <c r="C25" s="243"/>
      <c r="D25" s="243"/>
      <c r="E25" s="254">
        <v>16000</v>
      </c>
      <c r="F25" s="243" t="s">
        <v>8860</v>
      </c>
      <c r="G25" s="303"/>
    </row>
    <row r="26" spans="1:7" s="20" customFormat="1" ht="42.75">
      <c r="A26" s="248">
        <v>24</v>
      </c>
      <c r="B26" s="248" t="s">
        <v>6499</v>
      </c>
      <c r="C26" s="243"/>
      <c r="D26" s="243"/>
      <c r="E26" s="254">
        <v>16000</v>
      </c>
      <c r="F26" s="243" t="s">
        <v>8861</v>
      </c>
      <c r="G26" s="303"/>
    </row>
    <row r="27" spans="1:7" s="20" customFormat="1" ht="42.75">
      <c r="A27" s="248">
        <v>25</v>
      </c>
      <c r="B27" s="248" t="s">
        <v>6500</v>
      </c>
      <c r="C27" s="243"/>
      <c r="D27" s="243"/>
      <c r="E27" s="254">
        <v>16000</v>
      </c>
      <c r="F27" s="243" t="s">
        <v>8861</v>
      </c>
      <c r="G27" s="303"/>
    </row>
    <row r="28" spans="1:7" s="20" customFormat="1" ht="42.75">
      <c r="A28" s="248">
        <v>26</v>
      </c>
      <c r="B28" s="248" t="s">
        <v>6501</v>
      </c>
      <c r="C28" s="243"/>
      <c r="D28" s="243"/>
      <c r="E28" s="254">
        <v>16000</v>
      </c>
      <c r="F28" s="243" t="s">
        <v>8861</v>
      </c>
      <c r="G28" s="303"/>
    </row>
    <row r="29" spans="1:7" ht="27" customHeight="1">
      <c r="A29" s="554" t="s">
        <v>1938</v>
      </c>
      <c r="B29" s="554"/>
      <c r="C29" s="554"/>
      <c r="D29" s="554"/>
      <c r="E29" s="341">
        <f>SUM(E3:E28)</f>
        <v>489000</v>
      </c>
      <c r="F29" s="311"/>
      <c r="G29" s="482"/>
    </row>
    <row r="84" spans="1:7" s="483" customFormat="1">
      <c r="A84" s="409"/>
      <c r="B84" s="409"/>
      <c r="C84" s="163"/>
      <c r="D84" s="163"/>
      <c r="F84" s="163"/>
      <c r="G84" s="409"/>
    </row>
    <row r="85" spans="1:7" s="483" customFormat="1">
      <c r="A85" s="409"/>
      <c r="B85" s="409"/>
      <c r="C85" s="163"/>
      <c r="D85" s="163"/>
      <c r="F85" s="163"/>
      <c r="G85" s="409"/>
    </row>
    <row r="86" spans="1:7" s="483" customFormat="1">
      <c r="A86" s="409"/>
      <c r="B86" s="409"/>
      <c r="C86" s="163"/>
      <c r="D86" s="163"/>
      <c r="F86" s="163"/>
      <c r="G86" s="409"/>
    </row>
    <row r="87" spans="1:7" s="483" customFormat="1">
      <c r="A87" s="409"/>
      <c r="B87" s="409"/>
      <c r="C87" s="163"/>
      <c r="D87" s="163"/>
      <c r="F87" s="163"/>
      <c r="G87" s="409"/>
    </row>
    <row r="88" spans="1:7" s="483" customFormat="1">
      <c r="A88" s="409"/>
      <c r="B88" s="409"/>
      <c r="C88" s="163"/>
      <c r="D88" s="163"/>
      <c r="F88" s="163"/>
      <c r="G88" s="409"/>
    </row>
    <row r="89" spans="1:7" s="483" customFormat="1">
      <c r="A89" s="409"/>
      <c r="B89" s="409"/>
      <c r="C89" s="163"/>
      <c r="D89" s="163"/>
      <c r="F89" s="163"/>
      <c r="G89" s="409"/>
    </row>
    <row r="90" spans="1:7" s="483" customFormat="1">
      <c r="A90" s="409"/>
      <c r="B90" s="409"/>
      <c r="C90" s="163"/>
      <c r="D90" s="163"/>
      <c r="F90" s="163"/>
      <c r="G90" s="409"/>
    </row>
    <row r="91" spans="1:7" s="483" customFormat="1">
      <c r="A91" s="409"/>
      <c r="B91" s="409"/>
      <c r="C91" s="163"/>
      <c r="D91" s="163"/>
      <c r="F91" s="163"/>
      <c r="G91" s="409"/>
    </row>
    <row r="92" spans="1:7" s="483" customFormat="1">
      <c r="A92" s="409"/>
      <c r="B92" s="409"/>
      <c r="C92" s="163"/>
      <c r="D92" s="163"/>
      <c r="F92" s="163"/>
      <c r="G92" s="409"/>
    </row>
    <row r="93" spans="1:7" s="483" customFormat="1">
      <c r="A93" s="409"/>
      <c r="B93" s="409"/>
      <c r="C93" s="163"/>
      <c r="D93" s="163"/>
      <c r="F93" s="163"/>
      <c r="G93" s="409"/>
    </row>
    <row r="94" spans="1:7" s="483" customFormat="1">
      <c r="A94" s="409"/>
      <c r="B94" s="409"/>
      <c r="C94" s="163"/>
      <c r="D94" s="163"/>
      <c r="F94" s="163"/>
      <c r="G94" s="409"/>
    </row>
    <row r="95" spans="1:7" s="483" customFormat="1">
      <c r="A95" s="409"/>
      <c r="B95" s="409"/>
      <c r="C95" s="163"/>
      <c r="D95" s="163"/>
      <c r="F95" s="163"/>
      <c r="G95" s="409"/>
    </row>
    <row r="96" spans="1:7" s="483" customFormat="1">
      <c r="A96" s="409"/>
      <c r="B96" s="409"/>
      <c r="C96" s="163"/>
      <c r="D96" s="163"/>
      <c r="F96" s="163"/>
      <c r="G96" s="409"/>
    </row>
    <row r="97" spans="1:7" s="483" customFormat="1">
      <c r="A97" s="409"/>
      <c r="B97" s="409"/>
      <c r="C97" s="163"/>
      <c r="D97" s="163"/>
      <c r="F97" s="163"/>
      <c r="G97" s="409"/>
    </row>
  </sheetData>
  <mergeCells count="1">
    <mergeCell ref="A29:D29"/>
  </mergeCells>
  <phoneticPr fontId="2" type="noConversion"/>
  <printOptions horizontalCentered="1"/>
  <pageMargins left="0.70866141732283472" right="0.70866141732283472" top="0.55118110236220474" bottom="0.55118110236220474" header="0.31496062992125984" footer="0.31496062992125984"/>
  <pageSetup paperSize="9" scale="89" fitToHeight="10" orientation="portrait" horizontalDpi="4294967295" verticalDpi="4294967295" r:id="rId1"/>
  <headerFooter>
    <oddFooter>&amp;C&amp;P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zoomScale="90" zoomScaleNormal="90" workbookViewId="0">
      <selection activeCell="D4" sqref="D4:E20"/>
    </sheetView>
  </sheetViews>
  <sheetFormatPr defaultColWidth="8.875" defaultRowHeight="14.25"/>
  <cols>
    <col min="1" max="1" width="5" style="19" customWidth="1"/>
    <col min="2" max="2" width="10.625" style="19" bestFit="1" customWidth="1"/>
    <col min="3" max="3" width="11.75" style="19" customWidth="1"/>
    <col min="4" max="4" width="14.625" style="19" customWidth="1"/>
    <col min="5" max="5" width="16.625" style="19" customWidth="1"/>
    <col min="6" max="6" width="11.375" style="19" customWidth="1"/>
    <col min="7" max="7" width="12.5" style="150" customWidth="1"/>
    <col min="8" max="8" width="10" style="19" customWidth="1"/>
    <col min="9" max="9" width="11.625" style="19" customWidth="1"/>
    <col min="10" max="10" width="17.125" style="19" customWidth="1"/>
    <col min="11" max="12" width="8.125" style="19" customWidth="1"/>
    <col min="13" max="13" width="15.375" style="16" customWidth="1"/>
    <col min="14" max="14" width="17.5" style="106" customWidth="1"/>
    <col min="15" max="16384" width="8.875" style="19"/>
  </cols>
  <sheetData>
    <row r="1" spans="1:14" s="22" customFormat="1" ht="19.5">
      <c r="A1" s="268" t="s">
        <v>8779</v>
      </c>
      <c r="G1" s="340"/>
      <c r="M1" s="270"/>
      <c r="N1" s="506"/>
    </row>
    <row r="2" spans="1:14" s="3" customFormat="1">
      <c r="A2" s="547" t="s">
        <v>0</v>
      </c>
      <c r="B2" s="547" t="s">
        <v>6526</v>
      </c>
      <c r="C2" s="547" t="s">
        <v>8780</v>
      </c>
      <c r="D2" s="547" t="s">
        <v>6527</v>
      </c>
      <c r="E2" s="547" t="s">
        <v>6528</v>
      </c>
      <c r="F2" s="547" t="s">
        <v>2019</v>
      </c>
      <c r="G2" s="586" t="s">
        <v>8771</v>
      </c>
      <c r="H2" s="547" t="s">
        <v>6529</v>
      </c>
      <c r="I2" s="547" t="s">
        <v>8855</v>
      </c>
      <c r="J2" s="547" t="s">
        <v>6530</v>
      </c>
      <c r="K2" s="547"/>
      <c r="L2" s="547"/>
      <c r="M2" s="547" t="s">
        <v>8781</v>
      </c>
      <c r="N2" s="547"/>
    </row>
    <row r="3" spans="1:14" s="3" customFormat="1">
      <c r="A3" s="547"/>
      <c r="B3" s="547"/>
      <c r="C3" s="547"/>
      <c r="D3" s="547"/>
      <c r="E3" s="547"/>
      <c r="F3" s="547"/>
      <c r="G3" s="586"/>
      <c r="H3" s="547"/>
      <c r="I3" s="547"/>
      <c r="J3" s="244" t="s">
        <v>6531</v>
      </c>
      <c r="K3" s="547" t="s">
        <v>6532</v>
      </c>
      <c r="L3" s="547"/>
      <c r="M3" s="547"/>
      <c r="N3" s="547"/>
    </row>
    <row r="4" spans="1:14" ht="57">
      <c r="A4" s="248">
        <v>1</v>
      </c>
      <c r="B4" s="248" t="s">
        <v>1339</v>
      </c>
      <c r="C4" s="254">
        <v>776000</v>
      </c>
      <c r="D4" s="51"/>
      <c r="E4" s="255"/>
      <c r="F4" s="243" t="s">
        <v>6533</v>
      </c>
      <c r="G4" s="254" t="s">
        <v>8857</v>
      </c>
      <c r="H4" s="253">
        <v>0.03</v>
      </c>
      <c r="I4" s="167" t="s">
        <v>6534</v>
      </c>
      <c r="J4" s="365" t="s">
        <v>6507</v>
      </c>
      <c r="K4" s="248"/>
      <c r="L4" s="248"/>
      <c r="M4" s="111" t="s">
        <v>6535</v>
      </c>
      <c r="N4" s="365" t="s">
        <v>6536</v>
      </c>
    </row>
    <row r="5" spans="1:14" ht="57">
      <c r="A5" s="248">
        <v>2</v>
      </c>
      <c r="B5" s="265" t="s">
        <v>6486</v>
      </c>
      <c r="C5" s="52">
        <v>182000</v>
      </c>
      <c r="D5" s="51"/>
      <c r="E5" s="255"/>
      <c r="F5" s="243" t="s">
        <v>6509</v>
      </c>
      <c r="G5" s="52" t="s">
        <v>6537</v>
      </c>
      <c r="H5" s="253">
        <v>4.4999999999999998E-2</v>
      </c>
      <c r="I5" s="167" t="s">
        <v>6510</v>
      </c>
      <c r="J5" s="248" t="s">
        <v>6511</v>
      </c>
      <c r="K5" s="248"/>
      <c r="L5" s="248"/>
      <c r="M5" s="111" t="s">
        <v>6538</v>
      </c>
      <c r="N5" s="365" t="s">
        <v>6508</v>
      </c>
    </row>
    <row r="6" spans="1:14" ht="57">
      <c r="A6" s="248">
        <v>3</v>
      </c>
      <c r="B6" s="265" t="s">
        <v>5833</v>
      </c>
      <c r="C6" s="52">
        <v>200000</v>
      </c>
      <c r="D6" s="51"/>
      <c r="E6" s="255"/>
      <c r="F6" s="243" t="s">
        <v>6512</v>
      </c>
      <c r="G6" s="52">
        <v>200000</v>
      </c>
      <c r="H6" s="253">
        <v>0.02</v>
      </c>
      <c r="I6" s="167" t="s">
        <v>6539</v>
      </c>
      <c r="J6" s="248" t="s">
        <v>6511</v>
      </c>
      <c r="K6" s="248"/>
      <c r="L6" s="248"/>
      <c r="M6" s="111"/>
      <c r="N6" s="365" t="s">
        <v>6513</v>
      </c>
    </row>
    <row r="7" spans="1:14" ht="57">
      <c r="A7" s="248">
        <v>4</v>
      </c>
      <c r="B7" s="265" t="s">
        <v>6540</v>
      </c>
      <c r="C7" s="52">
        <v>188000</v>
      </c>
      <c r="D7" s="51"/>
      <c r="E7" s="255"/>
      <c r="F7" s="243" t="s">
        <v>6514</v>
      </c>
      <c r="G7" s="52" t="s">
        <v>6541</v>
      </c>
      <c r="H7" s="253">
        <v>0.03</v>
      </c>
      <c r="I7" s="167" t="s">
        <v>6542</v>
      </c>
      <c r="J7" s="248" t="s">
        <v>6511</v>
      </c>
      <c r="K7" s="248"/>
      <c r="L7" s="248"/>
      <c r="M7" s="111" t="s">
        <v>6538</v>
      </c>
      <c r="N7" s="365" t="s">
        <v>6513</v>
      </c>
    </row>
    <row r="8" spans="1:14" ht="57">
      <c r="A8" s="248">
        <v>5</v>
      </c>
      <c r="B8" s="265" t="s">
        <v>6515</v>
      </c>
      <c r="C8" s="52">
        <v>175000</v>
      </c>
      <c r="D8" s="51"/>
      <c r="E8" s="255"/>
      <c r="F8" s="243" t="s">
        <v>6543</v>
      </c>
      <c r="G8" s="52" t="s">
        <v>6516</v>
      </c>
      <c r="H8" s="253">
        <v>4.1700000000000001E-2</v>
      </c>
      <c r="I8" s="168" t="s">
        <v>6544</v>
      </c>
      <c r="J8" s="248" t="s">
        <v>6511</v>
      </c>
      <c r="K8" s="248"/>
      <c r="L8" s="248"/>
      <c r="M8" s="111" t="s">
        <v>6545</v>
      </c>
      <c r="N8" s="365" t="s">
        <v>6513</v>
      </c>
    </row>
    <row r="9" spans="1:14" ht="57">
      <c r="A9" s="248">
        <v>6</v>
      </c>
      <c r="B9" s="265" t="s">
        <v>6517</v>
      </c>
      <c r="C9" s="52">
        <v>200000</v>
      </c>
      <c r="D9" s="51"/>
      <c r="E9" s="255"/>
      <c r="F9" s="243" t="s">
        <v>6546</v>
      </c>
      <c r="G9" s="52">
        <v>200000</v>
      </c>
      <c r="H9" s="253">
        <v>0.02</v>
      </c>
      <c r="I9" s="168"/>
      <c r="J9" s="248" t="s">
        <v>6511</v>
      </c>
      <c r="K9" s="248"/>
      <c r="L9" s="248"/>
      <c r="M9" s="361"/>
      <c r="N9" s="365" t="s">
        <v>6513</v>
      </c>
    </row>
    <row r="10" spans="1:14" ht="57">
      <c r="A10" s="248">
        <v>7</v>
      </c>
      <c r="B10" s="265" t="s">
        <v>6547</v>
      </c>
      <c r="C10" s="52">
        <v>2000000</v>
      </c>
      <c r="D10" s="51"/>
      <c r="E10" s="255"/>
      <c r="F10" s="243" t="s">
        <v>6549</v>
      </c>
      <c r="G10" s="52">
        <v>2000000</v>
      </c>
      <c r="H10" s="253">
        <v>0.02</v>
      </c>
      <c r="I10" s="168"/>
      <c r="J10" s="248" t="s">
        <v>6511</v>
      </c>
      <c r="K10" s="248"/>
      <c r="L10" s="248"/>
      <c r="M10" s="361"/>
      <c r="N10" s="365" t="s">
        <v>6513</v>
      </c>
    </row>
    <row r="11" spans="1:14" ht="57">
      <c r="A11" s="248">
        <v>8</v>
      </c>
      <c r="B11" s="248" t="s">
        <v>6550</v>
      </c>
      <c r="C11" s="254">
        <v>790000</v>
      </c>
      <c r="D11" s="51"/>
      <c r="E11" s="255"/>
      <c r="F11" s="243" t="s">
        <v>6549</v>
      </c>
      <c r="G11" s="254" t="s">
        <v>8858</v>
      </c>
      <c r="H11" s="253">
        <v>0.02</v>
      </c>
      <c r="I11" s="167"/>
      <c r="J11" s="248" t="s">
        <v>6511</v>
      </c>
      <c r="K11" s="248"/>
      <c r="L11" s="248"/>
      <c r="M11" s="111" t="s">
        <v>6551</v>
      </c>
      <c r="N11" s="365" t="s">
        <v>6513</v>
      </c>
    </row>
    <row r="12" spans="1:14" ht="57">
      <c r="A12" s="248">
        <v>9</v>
      </c>
      <c r="B12" s="265" t="s">
        <v>6550</v>
      </c>
      <c r="C12" s="52">
        <v>15000</v>
      </c>
      <c r="D12" s="51"/>
      <c r="E12" s="255"/>
      <c r="F12" s="243" t="s">
        <v>6548</v>
      </c>
      <c r="G12" s="52">
        <v>15000</v>
      </c>
      <c r="H12" s="253">
        <v>0.02</v>
      </c>
      <c r="I12" s="171"/>
      <c r="J12" s="248" t="s">
        <v>6511</v>
      </c>
      <c r="K12" s="248"/>
      <c r="L12" s="248"/>
      <c r="M12" s="361"/>
      <c r="N12" s="365" t="s">
        <v>6513</v>
      </c>
    </row>
    <row r="13" spans="1:14" ht="57">
      <c r="A13" s="248">
        <v>10</v>
      </c>
      <c r="B13" s="265" t="s">
        <v>6552</v>
      </c>
      <c r="C13" s="52">
        <v>85000</v>
      </c>
      <c r="D13" s="51"/>
      <c r="E13" s="255"/>
      <c r="F13" s="243" t="s">
        <v>6553</v>
      </c>
      <c r="G13" s="52" t="s">
        <v>6554</v>
      </c>
      <c r="H13" s="253">
        <v>0.02</v>
      </c>
      <c r="I13" s="167"/>
      <c r="J13" s="248" t="s">
        <v>6511</v>
      </c>
      <c r="K13" s="248"/>
      <c r="L13" s="248"/>
      <c r="M13" s="111" t="s">
        <v>6518</v>
      </c>
      <c r="N13" s="365" t="s">
        <v>6513</v>
      </c>
    </row>
    <row r="14" spans="1:14" ht="57">
      <c r="A14" s="248">
        <v>11</v>
      </c>
      <c r="B14" s="265" t="s">
        <v>5862</v>
      </c>
      <c r="C14" s="52">
        <v>279000</v>
      </c>
      <c r="D14" s="51"/>
      <c r="E14" s="255"/>
      <c r="F14" s="243" t="s">
        <v>6519</v>
      </c>
      <c r="G14" s="52" t="s">
        <v>6555</v>
      </c>
      <c r="H14" s="253">
        <v>7.0000000000000007E-2</v>
      </c>
      <c r="I14" s="167" t="s">
        <v>6520</v>
      </c>
      <c r="J14" s="248" t="s">
        <v>6511</v>
      </c>
      <c r="K14" s="248"/>
      <c r="L14" s="248"/>
      <c r="M14" s="111" t="s">
        <v>5212</v>
      </c>
      <c r="N14" s="365" t="s">
        <v>6513</v>
      </c>
    </row>
    <row r="15" spans="1:14" ht="57">
      <c r="A15" s="248">
        <v>12</v>
      </c>
      <c r="B15" s="265" t="s">
        <v>3750</v>
      </c>
      <c r="C15" s="52">
        <v>595000</v>
      </c>
      <c r="D15" s="51"/>
      <c r="E15" s="255"/>
      <c r="F15" s="243" t="s">
        <v>6556</v>
      </c>
      <c r="G15" s="52" t="s">
        <v>6521</v>
      </c>
      <c r="H15" s="253">
        <v>0.02</v>
      </c>
      <c r="I15" s="168"/>
      <c r="J15" s="248" t="s">
        <v>6511</v>
      </c>
      <c r="K15" s="248"/>
      <c r="L15" s="248"/>
      <c r="M15" s="111" t="s">
        <v>5236</v>
      </c>
      <c r="N15" s="365" t="s">
        <v>6513</v>
      </c>
    </row>
    <row r="16" spans="1:14" ht="28.5">
      <c r="A16" s="248">
        <v>13</v>
      </c>
      <c r="B16" s="265" t="s">
        <v>6557</v>
      </c>
      <c r="C16" s="52">
        <v>500000</v>
      </c>
      <c r="D16" s="51"/>
      <c r="E16" s="255"/>
      <c r="F16" s="243" t="s">
        <v>6522</v>
      </c>
      <c r="G16" s="52">
        <v>500000</v>
      </c>
      <c r="H16" s="253">
        <v>0.02</v>
      </c>
      <c r="I16" s="168"/>
      <c r="J16" s="248"/>
      <c r="K16" s="248"/>
      <c r="L16" s="248"/>
      <c r="M16" s="361"/>
      <c r="N16" s="243"/>
    </row>
    <row r="17" spans="1:14" ht="28.5">
      <c r="A17" s="248">
        <v>14</v>
      </c>
      <c r="B17" s="265" t="s">
        <v>6558</v>
      </c>
      <c r="C17" s="52">
        <v>1000000</v>
      </c>
      <c r="D17" s="51"/>
      <c r="E17" s="255"/>
      <c r="F17" s="243" t="s">
        <v>6523</v>
      </c>
      <c r="G17" s="52">
        <v>1000000</v>
      </c>
      <c r="H17" s="253">
        <v>0.02</v>
      </c>
      <c r="I17" s="168"/>
      <c r="J17" s="248"/>
      <c r="K17" s="248"/>
      <c r="L17" s="248"/>
      <c r="M17" s="361"/>
      <c r="N17" s="243"/>
    </row>
    <row r="18" spans="1:14">
      <c r="A18" s="248">
        <v>15</v>
      </c>
      <c r="B18" s="265" t="s">
        <v>6559</v>
      </c>
      <c r="C18" s="52">
        <v>300000</v>
      </c>
      <c r="D18" s="51"/>
      <c r="E18" s="255"/>
      <c r="F18" s="243" t="s">
        <v>6524</v>
      </c>
      <c r="G18" s="52">
        <v>300000</v>
      </c>
      <c r="H18" s="253">
        <v>0.02</v>
      </c>
      <c r="I18" s="168"/>
      <c r="J18" s="248"/>
      <c r="K18" s="248"/>
      <c r="L18" s="248"/>
      <c r="M18" s="361"/>
      <c r="N18" s="243"/>
    </row>
    <row r="19" spans="1:14" ht="28.5">
      <c r="A19" s="248">
        <v>16</v>
      </c>
      <c r="B19" s="265" t="s">
        <v>6560</v>
      </c>
      <c r="C19" s="52">
        <v>50000</v>
      </c>
      <c r="D19" s="51"/>
      <c r="E19" s="255"/>
      <c r="F19" s="243" t="s">
        <v>6561</v>
      </c>
      <c r="G19" s="52">
        <v>50000</v>
      </c>
      <c r="H19" s="253">
        <v>0.02</v>
      </c>
      <c r="I19" s="168"/>
      <c r="J19" s="248"/>
      <c r="K19" s="248"/>
      <c r="L19" s="248"/>
      <c r="M19" s="361"/>
      <c r="N19" s="243"/>
    </row>
    <row r="20" spans="1:14" ht="42.75">
      <c r="A20" s="248">
        <v>17</v>
      </c>
      <c r="B20" s="265" t="s">
        <v>6562</v>
      </c>
      <c r="C20" s="52">
        <v>96000</v>
      </c>
      <c r="D20" s="51"/>
      <c r="E20" s="255"/>
      <c r="F20" s="243" t="s">
        <v>6563</v>
      </c>
      <c r="G20" s="52" t="s">
        <v>6525</v>
      </c>
      <c r="H20" s="253">
        <v>0.04</v>
      </c>
      <c r="I20" s="168" t="s">
        <v>6564</v>
      </c>
      <c r="J20" s="248"/>
      <c r="K20" s="248"/>
      <c r="L20" s="248"/>
      <c r="M20" s="111" t="s">
        <v>5212</v>
      </c>
      <c r="N20" s="243"/>
    </row>
    <row r="21" spans="1:14" ht="27" customHeight="1">
      <c r="A21" s="554" t="s">
        <v>1938</v>
      </c>
      <c r="B21" s="554"/>
      <c r="C21" s="484">
        <f>SUM(C4:C20)</f>
        <v>7431000</v>
      </c>
      <c r="D21" s="34"/>
      <c r="E21" s="34"/>
      <c r="F21" s="34"/>
      <c r="G21" s="173"/>
      <c r="H21" s="34"/>
      <c r="I21" s="34"/>
      <c r="J21" s="34"/>
      <c r="K21" s="34"/>
      <c r="L21" s="34"/>
      <c r="M21" s="258"/>
      <c r="N21" s="243"/>
    </row>
    <row r="22" spans="1:14" ht="81" customHeight="1">
      <c r="A22" s="555" t="s">
        <v>9459</v>
      </c>
      <c r="B22" s="610"/>
      <c r="C22" s="610"/>
      <c r="D22" s="610"/>
      <c r="E22" s="610"/>
      <c r="F22" s="610"/>
      <c r="G22" s="610"/>
      <c r="H22" s="610"/>
      <c r="I22" s="610"/>
      <c r="J22" s="610"/>
      <c r="K22" s="610"/>
      <c r="L22" s="610"/>
      <c r="M22" s="610"/>
      <c r="N22" s="610"/>
    </row>
  </sheetData>
  <mergeCells count="14">
    <mergeCell ref="A22:N22"/>
    <mergeCell ref="M2:N3"/>
    <mergeCell ref="K3:L3"/>
    <mergeCell ref="A2:A3"/>
    <mergeCell ref="B2:B3"/>
    <mergeCell ref="C2:C3"/>
    <mergeCell ref="D2:D3"/>
    <mergeCell ref="E2:E3"/>
    <mergeCell ref="F2:F3"/>
    <mergeCell ref="G2:G3"/>
    <mergeCell ref="H2:H3"/>
    <mergeCell ref="I2:I3"/>
    <mergeCell ref="J2:L2"/>
    <mergeCell ref="A21:B21"/>
  </mergeCells>
  <phoneticPr fontId="2" type="noConversion"/>
  <printOptions horizontalCentered="1"/>
  <pageMargins left="0.51181102362204722" right="0.51181102362204722" top="0.74803149606299213" bottom="0.55118110236220474" header="0.31496062992125984" footer="0.31496062992125984"/>
  <pageSetup paperSize="9" scale="79" fitToHeight="0" orientation="landscape" r:id="rId1"/>
  <headerFooter>
    <oddFooter>&amp;C&amp;P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7"/>
  <sheetViews>
    <sheetView zoomScale="90" zoomScaleNormal="90" workbookViewId="0">
      <selection activeCell="C3" sqref="C3:D121"/>
    </sheetView>
  </sheetViews>
  <sheetFormatPr defaultColWidth="9" defaultRowHeight="14.25"/>
  <cols>
    <col min="1" max="1" width="5.375" style="3" customWidth="1"/>
    <col min="2" max="2" width="11.75" style="3" customWidth="1"/>
    <col min="3" max="3" width="17.25" style="3" customWidth="1"/>
    <col min="4" max="4" width="16.125" style="3" customWidth="1"/>
    <col min="5" max="5" width="10.75" style="19" customWidth="1"/>
    <col min="6" max="6" width="13.375" style="3" customWidth="1"/>
    <col min="7" max="7" width="18.875" style="11" customWidth="1"/>
    <col min="8" max="16384" width="9" style="3"/>
  </cols>
  <sheetData>
    <row r="1" spans="1:7" s="2" customFormat="1" ht="19.5">
      <c r="A1" s="1" t="s">
        <v>8782</v>
      </c>
      <c r="E1" s="22"/>
      <c r="G1" s="41"/>
    </row>
    <row r="2" spans="1:7">
      <c r="A2" s="244" t="s">
        <v>1757</v>
      </c>
      <c r="B2" s="244" t="s">
        <v>1</v>
      </c>
      <c r="C2" s="244" t="s">
        <v>6565</v>
      </c>
      <c r="D2" s="244" t="s">
        <v>6566</v>
      </c>
      <c r="E2" s="120" t="s">
        <v>84</v>
      </c>
      <c r="F2" s="244" t="s">
        <v>6567</v>
      </c>
      <c r="G2" s="312" t="s">
        <v>166</v>
      </c>
    </row>
    <row r="3" spans="1:7" ht="28.5">
      <c r="A3" s="248">
        <v>1</v>
      </c>
      <c r="B3" s="248" t="s">
        <v>1346</v>
      </c>
      <c r="C3" s="255"/>
      <c r="D3" s="51"/>
      <c r="E3" s="254">
        <v>24000</v>
      </c>
      <c r="F3" s="365" t="s">
        <v>6568</v>
      </c>
      <c r="G3" s="243" t="s">
        <v>6569</v>
      </c>
    </row>
    <row r="4" spans="1:7" ht="28.5">
      <c r="A4" s="248">
        <v>2</v>
      </c>
      <c r="B4" s="248" t="s">
        <v>5837</v>
      </c>
      <c r="C4" s="255"/>
      <c r="D4" s="51"/>
      <c r="E4" s="254">
        <v>210000</v>
      </c>
      <c r="F4" s="243" t="s">
        <v>6570</v>
      </c>
      <c r="G4" s="243" t="s">
        <v>6569</v>
      </c>
    </row>
    <row r="5" spans="1:7" ht="28.5">
      <c r="A5" s="248">
        <v>3</v>
      </c>
      <c r="B5" s="248" t="s">
        <v>5840</v>
      </c>
      <c r="C5" s="255"/>
      <c r="D5" s="51"/>
      <c r="E5" s="254">
        <v>12000</v>
      </c>
      <c r="F5" s="243" t="s">
        <v>6570</v>
      </c>
      <c r="G5" s="243" t="s">
        <v>6569</v>
      </c>
    </row>
    <row r="6" spans="1:7" ht="28.5">
      <c r="A6" s="248">
        <v>4</v>
      </c>
      <c r="B6" s="248" t="s">
        <v>1151</v>
      </c>
      <c r="C6" s="255"/>
      <c r="D6" s="51"/>
      <c r="E6" s="254">
        <v>24000</v>
      </c>
      <c r="F6" s="243" t="s">
        <v>6568</v>
      </c>
      <c r="G6" s="243" t="s">
        <v>6569</v>
      </c>
    </row>
    <row r="7" spans="1:7" ht="28.5">
      <c r="A7" s="248">
        <v>5</v>
      </c>
      <c r="B7" s="248" t="s">
        <v>1365</v>
      </c>
      <c r="C7" s="255"/>
      <c r="D7" s="51"/>
      <c r="E7" s="254">
        <v>20000</v>
      </c>
      <c r="F7" s="243" t="s">
        <v>6568</v>
      </c>
      <c r="G7" s="243" t="s">
        <v>6569</v>
      </c>
    </row>
    <row r="8" spans="1:7" ht="28.5">
      <c r="A8" s="248">
        <v>6</v>
      </c>
      <c r="B8" s="248" t="s">
        <v>1312</v>
      </c>
      <c r="C8" s="255"/>
      <c r="D8" s="51"/>
      <c r="E8" s="254">
        <v>20000</v>
      </c>
      <c r="F8" s="243" t="s">
        <v>6568</v>
      </c>
      <c r="G8" s="243" t="s">
        <v>6569</v>
      </c>
    </row>
    <row r="9" spans="1:7" ht="28.5">
      <c r="A9" s="248">
        <v>7</v>
      </c>
      <c r="B9" s="248" t="s">
        <v>6571</v>
      </c>
      <c r="C9" s="255"/>
      <c r="D9" s="51"/>
      <c r="E9" s="254">
        <v>16000</v>
      </c>
      <c r="F9" s="243" t="s">
        <v>6568</v>
      </c>
      <c r="G9" s="243" t="s">
        <v>6572</v>
      </c>
    </row>
    <row r="10" spans="1:7" ht="28.5">
      <c r="A10" s="248">
        <v>8</v>
      </c>
      <c r="B10" s="248" t="s">
        <v>1369</v>
      </c>
      <c r="C10" s="255"/>
      <c r="D10" s="51"/>
      <c r="E10" s="254">
        <v>20000</v>
      </c>
      <c r="F10" s="243" t="s">
        <v>6568</v>
      </c>
      <c r="G10" s="243" t="s">
        <v>6572</v>
      </c>
    </row>
    <row r="11" spans="1:7" ht="28.5">
      <c r="A11" s="248">
        <v>9</v>
      </c>
      <c r="B11" s="248" t="s">
        <v>3862</v>
      </c>
      <c r="C11" s="255"/>
      <c r="D11" s="51"/>
      <c r="E11" s="254">
        <v>3000</v>
      </c>
      <c r="F11" s="243" t="s">
        <v>6568</v>
      </c>
      <c r="G11" s="243" t="s">
        <v>6572</v>
      </c>
    </row>
    <row r="12" spans="1:7" ht="28.5">
      <c r="A12" s="248">
        <v>10</v>
      </c>
      <c r="B12" s="248" t="s">
        <v>6573</v>
      </c>
      <c r="C12" s="255"/>
      <c r="D12" s="51"/>
      <c r="E12" s="254">
        <v>20000</v>
      </c>
      <c r="F12" s="243" t="s">
        <v>6574</v>
      </c>
      <c r="G12" s="243" t="s">
        <v>6572</v>
      </c>
    </row>
    <row r="13" spans="1:7" ht="28.5">
      <c r="A13" s="248">
        <v>11</v>
      </c>
      <c r="B13" s="248" t="s">
        <v>6575</v>
      </c>
      <c r="C13" s="255"/>
      <c r="D13" s="51"/>
      <c r="E13" s="254">
        <v>20000</v>
      </c>
      <c r="F13" s="243" t="s">
        <v>6568</v>
      </c>
      <c r="G13" s="243" t="s">
        <v>6572</v>
      </c>
    </row>
    <row r="14" spans="1:7" ht="28.5">
      <c r="A14" s="248">
        <v>12</v>
      </c>
      <c r="B14" s="248" t="s">
        <v>3738</v>
      </c>
      <c r="C14" s="255"/>
      <c r="D14" s="51"/>
      <c r="E14" s="254">
        <v>16000</v>
      </c>
      <c r="F14" s="243" t="s">
        <v>6568</v>
      </c>
      <c r="G14" s="243" t="s">
        <v>6572</v>
      </c>
    </row>
    <row r="15" spans="1:7" ht="28.5">
      <c r="A15" s="248">
        <v>13</v>
      </c>
      <c r="B15" s="248" t="s">
        <v>6576</v>
      </c>
      <c r="C15" s="255"/>
      <c r="D15" s="51"/>
      <c r="E15" s="254">
        <v>20000</v>
      </c>
      <c r="F15" s="243" t="s">
        <v>6568</v>
      </c>
      <c r="G15" s="243" t="s">
        <v>6572</v>
      </c>
    </row>
    <row r="16" spans="1:7" ht="28.5">
      <c r="A16" s="248">
        <v>14</v>
      </c>
      <c r="B16" s="248" t="s">
        <v>6577</v>
      </c>
      <c r="C16" s="255"/>
      <c r="D16" s="51"/>
      <c r="E16" s="254">
        <v>20000</v>
      </c>
      <c r="F16" s="243" t="s">
        <v>6578</v>
      </c>
      <c r="G16" s="243" t="s">
        <v>6572</v>
      </c>
    </row>
    <row r="17" spans="1:7" ht="28.5">
      <c r="A17" s="248">
        <v>15</v>
      </c>
      <c r="B17" s="248" t="s">
        <v>1386</v>
      </c>
      <c r="C17" s="255"/>
      <c r="D17" s="51"/>
      <c r="E17" s="254">
        <v>20000</v>
      </c>
      <c r="F17" s="243" t="s">
        <v>6568</v>
      </c>
      <c r="G17" s="243" t="s">
        <v>6572</v>
      </c>
    </row>
    <row r="18" spans="1:7" ht="28.5">
      <c r="A18" s="248">
        <v>16</v>
      </c>
      <c r="B18" s="248" t="s">
        <v>6579</v>
      </c>
      <c r="C18" s="255"/>
      <c r="D18" s="51"/>
      <c r="E18" s="254">
        <v>4000</v>
      </c>
      <c r="F18" s="243" t="s">
        <v>6574</v>
      </c>
      <c r="G18" s="243" t="s">
        <v>6572</v>
      </c>
    </row>
    <row r="19" spans="1:7" ht="28.5">
      <c r="A19" s="248">
        <v>17</v>
      </c>
      <c r="B19" s="248" t="s">
        <v>6580</v>
      </c>
      <c r="C19" s="255"/>
      <c r="D19" s="51"/>
      <c r="E19" s="254">
        <v>15000</v>
      </c>
      <c r="F19" s="243" t="s">
        <v>6568</v>
      </c>
      <c r="G19" s="243" t="s">
        <v>6581</v>
      </c>
    </row>
    <row r="20" spans="1:7" ht="28.5">
      <c r="A20" s="248">
        <v>18</v>
      </c>
      <c r="B20" s="248" t="s">
        <v>6582</v>
      </c>
      <c r="C20" s="255"/>
      <c r="D20" s="51"/>
      <c r="E20" s="254">
        <v>8000</v>
      </c>
      <c r="F20" s="243" t="s">
        <v>6568</v>
      </c>
      <c r="G20" s="243" t="s">
        <v>6581</v>
      </c>
    </row>
    <row r="21" spans="1:7" ht="28.5">
      <c r="A21" s="248">
        <v>19</v>
      </c>
      <c r="B21" s="248" t="s">
        <v>6583</v>
      </c>
      <c r="C21" s="255"/>
      <c r="D21" s="51"/>
      <c r="E21" s="254">
        <v>16000</v>
      </c>
      <c r="F21" s="243" t="s">
        <v>6568</v>
      </c>
      <c r="G21" s="243" t="s">
        <v>6581</v>
      </c>
    </row>
    <row r="22" spans="1:7" ht="28.5">
      <c r="A22" s="248">
        <v>20</v>
      </c>
      <c r="B22" s="248" t="s">
        <v>1394</v>
      </c>
      <c r="C22" s="255"/>
      <c r="D22" s="51"/>
      <c r="E22" s="254">
        <v>8000</v>
      </c>
      <c r="F22" s="243" t="s">
        <v>6568</v>
      </c>
      <c r="G22" s="243" t="s">
        <v>6581</v>
      </c>
    </row>
    <row r="23" spans="1:7" ht="28.5">
      <c r="A23" s="248">
        <v>21</v>
      </c>
      <c r="B23" s="248" t="s">
        <v>6584</v>
      </c>
      <c r="C23" s="255"/>
      <c r="D23" s="51"/>
      <c r="E23" s="254">
        <v>9108</v>
      </c>
      <c r="F23" s="243" t="s">
        <v>6574</v>
      </c>
      <c r="G23" s="243" t="s">
        <v>6581</v>
      </c>
    </row>
    <row r="24" spans="1:7" ht="28.5">
      <c r="A24" s="248">
        <v>22</v>
      </c>
      <c r="B24" s="248" t="s">
        <v>3865</v>
      </c>
      <c r="C24" s="255"/>
      <c r="D24" s="51"/>
      <c r="E24" s="254">
        <v>30000</v>
      </c>
      <c r="F24" s="243" t="s">
        <v>6568</v>
      </c>
      <c r="G24" s="243" t="s">
        <v>6581</v>
      </c>
    </row>
    <row r="25" spans="1:7" ht="28.5">
      <c r="A25" s="248">
        <v>23</v>
      </c>
      <c r="B25" s="248" t="s">
        <v>6585</v>
      </c>
      <c r="C25" s="255"/>
      <c r="D25" s="51"/>
      <c r="E25" s="254">
        <v>8000</v>
      </c>
      <c r="F25" s="243" t="s">
        <v>6568</v>
      </c>
      <c r="G25" s="243" t="s">
        <v>6581</v>
      </c>
    </row>
    <row r="26" spans="1:7" ht="28.5">
      <c r="A26" s="248">
        <v>24</v>
      </c>
      <c r="B26" s="248" t="s">
        <v>6586</v>
      </c>
      <c r="C26" s="255"/>
      <c r="D26" s="51"/>
      <c r="E26" s="254">
        <v>24000</v>
      </c>
      <c r="F26" s="243" t="s">
        <v>6587</v>
      </c>
      <c r="G26" s="243" t="s">
        <v>6581</v>
      </c>
    </row>
    <row r="27" spans="1:7" ht="28.5">
      <c r="A27" s="248">
        <v>25</v>
      </c>
      <c r="B27" s="248" t="s">
        <v>6588</v>
      </c>
      <c r="C27" s="255"/>
      <c r="D27" s="51"/>
      <c r="E27" s="254">
        <v>520000</v>
      </c>
      <c r="F27" s="243" t="s">
        <v>6568</v>
      </c>
      <c r="G27" s="243" t="s">
        <v>6581</v>
      </c>
    </row>
    <row r="28" spans="1:7" ht="28.5">
      <c r="A28" s="248">
        <v>26</v>
      </c>
      <c r="B28" s="248" t="s">
        <v>3747</v>
      </c>
      <c r="C28" s="255"/>
      <c r="D28" s="51"/>
      <c r="E28" s="254">
        <v>96000</v>
      </c>
      <c r="F28" s="243" t="s">
        <v>6568</v>
      </c>
      <c r="G28" s="243" t="s">
        <v>6589</v>
      </c>
    </row>
    <row r="29" spans="1:7" ht="28.5">
      <c r="A29" s="248">
        <v>27</v>
      </c>
      <c r="B29" s="248" t="s">
        <v>3747</v>
      </c>
      <c r="C29" s="255"/>
      <c r="D29" s="51"/>
      <c r="E29" s="254">
        <v>2000</v>
      </c>
      <c r="F29" s="243" t="s">
        <v>6568</v>
      </c>
      <c r="G29" s="243" t="s">
        <v>6589</v>
      </c>
    </row>
    <row r="30" spans="1:7" ht="28.5">
      <c r="A30" s="248">
        <v>28</v>
      </c>
      <c r="B30" s="248" t="s">
        <v>6590</v>
      </c>
      <c r="C30" s="255"/>
      <c r="D30" s="51"/>
      <c r="E30" s="254">
        <v>8000</v>
      </c>
      <c r="F30" s="243" t="s">
        <v>6568</v>
      </c>
      <c r="G30" s="243" t="s">
        <v>6589</v>
      </c>
    </row>
    <row r="31" spans="1:7" ht="28.5">
      <c r="A31" s="248">
        <v>29</v>
      </c>
      <c r="B31" s="248" t="s">
        <v>1492</v>
      </c>
      <c r="C31" s="255"/>
      <c r="D31" s="51"/>
      <c r="E31" s="254">
        <v>37000</v>
      </c>
      <c r="F31" s="243" t="s">
        <v>6574</v>
      </c>
      <c r="G31" s="243" t="s">
        <v>6589</v>
      </c>
    </row>
    <row r="32" spans="1:7" ht="28.5">
      <c r="A32" s="248">
        <v>30</v>
      </c>
      <c r="B32" s="248" t="s">
        <v>1492</v>
      </c>
      <c r="C32" s="255"/>
      <c r="D32" s="51"/>
      <c r="E32" s="254">
        <v>8000</v>
      </c>
      <c r="F32" s="243" t="s">
        <v>6568</v>
      </c>
      <c r="G32" s="243" t="s">
        <v>6589</v>
      </c>
    </row>
    <row r="33" spans="1:7" ht="28.5">
      <c r="A33" s="248">
        <v>31</v>
      </c>
      <c r="B33" s="248" t="s">
        <v>1494</v>
      </c>
      <c r="C33" s="255"/>
      <c r="D33" s="51"/>
      <c r="E33" s="254">
        <v>78000</v>
      </c>
      <c r="F33" s="243" t="s">
        <v>6574</v>
      </c>
      <c r="G33" s="243" t="s">
        <v>6589</v>
      </c>
    </row>
    <row r="34" spans="1:7" ht="28.5">
      <c r="A34" s="248">
        <v>32</v>
      </c>
      <c r="B34" s="248" t="s">
        <v>2012</v>
      </c>
      <c r="C34" s="255"/>
      <c r="D34" s="51"/>
      <c r="E34" s="254">
        <v>56000</v>
      </c>
      <c r="F34" s="243" t="s">
        <v>6568</v>
      </c>
      <c r="G34" s="243" t="s">
        <v>6589</v>
      </c>
    </row>
    <row r="35" spans="1:7" ht="28.5">
      <c r="A35" s="248">
        <v>33</v>
      </c>
      <c r="B35" s="248" t="s">
        <v>1288</v>
      </c>
      <c r="C35" s="255"/>
      <c r="D35" s="51"/>
      <c r="E35" s="254">
        <v>56000</v>
      </c>
      <c r="F35" s="243" t="s">
        <v>6568</v>
      </c>
      <c r="G35" s="243" t="s">
        <v>6591</v>
      </c>
    </row>
    <row r="36" spans="1:7" ht="28.5">
      <c r="A36" s="248">
        <v>34</v>
      </c>
      <c r="B36" s="248" t="s">
        <v>6592</v>
      </c>
      <c r="C36" s="255"/>
      <c r="D36" s="51"/>
      <c r="E36" s="254">
        <v>62000</v>
      </c>
      <c r="F36" s="243" t="s">
        <v>6568</v>
      </c>
      <c r="G36" s="243" t="s">
        <v>6591</v>
      </c>
    </row>
    <row r="37" spans="1:7" ht="28.5">
      <c r="A37" s="248">
        <v>35</v>
      </c>
      <c r="B37" s="248" t="s">
        <v>2878</v>
      </c>
      <c r="C37" s="255"/>
      <c r="D37" s="51"/>
      <c r="E37" s="254">
        <v>5000</v>
      </c>
      <c r="F37" s="243" t="s">
        <v>6568</v>
      </c>
      <c r="G37" s="243" t="s">
        <v>6591</v>
      </c>
    </row>
    <row r="38" spans="1:7" ht="28.5">
      <c r="A38" s="248">
        <v>36</v>
      </c>
      <c r="B38" s="248" t="s">
        <v>1292</v>
      </c>
      <c r="C38" s="255"/>
      <c r="D38" s="51"/>
      <c r="E38" s="254">
        <v>56000</v>
      </c>
      <c r="F38" s="243" t="s">
        <v>6568</v>
      </c>
      <c r="G38" s="243" t="s">
        <v>6591</v>
      </c>
    </row>
    <row r="39" spans="1:7" ht="28.5">
      <c r="A39" s="248">
        <v>37</v>
      </c>
      <c r="B39" s="248" t="s">
        <v>2825</v>
      </c>
      <c r="C39" s="255"/>
      <c r="D39" s="51"/>
      <c r="E39" s="254">
        <v>62000</v>
      </c>
      <c r="F39" s="243" t="s">
        <v>6574</v>
      </c>
      <c r="G39" s="243" t="s">
        <v>6591</v>
      </c>
    </row>
    <row r="40" spans="1:7" ht="28.5">
      <c r="A40" s="248">
        <v>38</v>
      </c>
      <c r="B40" s="248" t="s">
        <v>6593</v>
      </c>
      <c r="C40" s="255"/>
      <c r="D40" s="51"/>
      <c r="E40" s="254">
        <v>10000</v>
      </c>
      <c r="F40" s="243" t="s">
        <v>6568</v>
      </c>
      <c r="G40" s="243" t="s">
        <v>6591</v>
      </c>
    </row>
    <row r="41" spans="1:7" ht="28.5">
      <c r="A41" s="248">
        <v>39</v>
      </c>
      <c r="B41" s="248" t="s">
        <v>189</v>
      </c>
      <c r="C41" s="255"/>
      <c r="D41" s="51"/>
      <c r="E41" s="254">
        <v>56000</v>
      </c>
      <c r="F41" s="243" t="s">
        <v>6568</v>
      </c>
      <c r="G41" s="243" t="s">
        <v>6591</v>
      </c>
    </row>
    <row r="42" spans="1:7" ht="28.5">
      <c r="A42" s="248">
        <v>40</v>
      </c>
      <c r="B42" s="248" t="s">
        <v>6594</v>
      </c>
      <c r="C42" s="255"/>
      <c r="D42" s="51"/>
      <c r="E42" s="254">
        <v>50000</v>
      </c>
      <c r="F42" s="243" t="s">
        <v>6568</v>
      </c>
      <c r="G42" s="243" t="s">
        <v>6591</v>
      </c>
    </row>
    <row r="43" spans="1:7" ht="28.5">
      <c r="A43" s="248">
        <v>41</v>
      </c>
      <c r="B43" s="248" t="s">
        <v>2014</v>
      </c>
      <c r="C43" s="255"/>
      <c r="D43" s="51"/>
      <c r="E43" s="254">
        <v>76000</v>
      </c>
      <c r="F43" s="243" t="s">
        <v>6568</v>
      </c>
      <c r="G43" s="243" t="s">
        <v>6595</v>
      </c>
    </row>
    <row r="44" spans="1:7" ht="28.5">
      <c r="A44" s="248">
        <v>42</v>
      </c>
      <c r="B44" s="248" t="s">
        <v>6596</v>
      </c>
      <c r="C44" s="255"/>
      <c r="D44" s="51"/>
      <c r="E44" s="254">
        <v>68000</v>
      </c>
      <c r="F44" s="243" t="s">
        <v>6568</v>
      </c>
      <c r="G44" s="243" t="s">
        <v>6595</v>
      </c>
    </row>
    <row r="45" spans="1:7" ht="28.5">
      <c r="A45" s="248">
        <v>43</v>
      </c>
      <c r="B45" s="248" t="s">
        <v>6597</v>
      </c>
      <c r="C45" s="255"/>
      <c r="D45" s="51"/>
      <c r="E45" s="254">
        <v>50000</v>
      </c>
      <c r="F45" s="243" t="s">
        <v>6568</v>
      </c>
      <c r="G45" s="243" t="s">
        <v>6595</v>
      </c>
    </row>
    <row r="46" spans="1:7" ht="28.5">
      <c r="A46" s="248">
        <v>44</v>
      </c>
      <c r="B46" s="248" t="s">
        <v>6598</v>
      </c>
      <c r="C46" s="255"/>
      <c r="D46" s="51"/>
      <c r="E46" s="254">
        <v>76000</v>
      </c>
      <c r="F46" s="243" t="s">
        <v>6574</v>
      </c>
      <c r="G46" s="243" t="s">
        <v>6595</v>
      </c>
    </row>
    <row r="47" spans="1:7" ht="28.5">
      <c r="A47" s="248">
        <v>45</v>
      </c>
      <c r="B47" s="248" t="s">
        <v>6599</v>
      </c>
      <c r="C47" s="255"/>
      <c r="D47" s="51"/>
      <c r="E47" s="254">
        <v>56000</v>
      </c>
      <c r="F47" s="243" t="s">
        <v>6568</v>
      </c>
      <c r="G47" s="243" t="s">
        <v>6595</v>
      </c>
    </row>
    <row r="48" spans="1:7" ht="28.5">
      <c r="A48" s="248">
        <v>46</v>
      </c>
      <c r="B48" s="248" t="s">
        <v>1173</v>
      </c>
      <c r="C48" s="255"/>
      <c r="D48" s="51"/>
      <c r="E48" s="254">
        <v>10000</v>
      </c>
      <c r="F48" s="243" t="s">
        <v>6568</v>
      </c>
      <c r="G48" s="243" t="s">
        <v>6595</v>
      </c>
    </row>
    <row r="49" spans="1:7" ht="28.5">
      <c r="A49" s="248">
        <v>47</v>
      </c>
      <c r="B49" s="248" t="s">
        <v>1534</v>
      </c>
      <c r="C49" s="255"/>
      <c r="D49" s="51"/>
      <c r="E49" s="254">
        <v>76000</v>
      </c>
      <c r="F49" s="243" t="s">
        <v>6574</v>
      </c>
      <c r="G49" s="243" t="s">
        <v>6595</v>
      </c>
    </row>
    <row r="50" spans="1:7" ht="28.5">
      <c r="A50" s="248">
        <v>48</v>
      </c>
      <c r="B50" s="248" t="s">
        <v>1536</v>
      </c>
      <c r="C50" s="255"/>
      <c r="D50" s="51"/>
      <c r="E50" s="254">
        <v>108000</v>
      </c>
      <c r="F50" s="243" t="s">
        <v>6574</v>
      </c>
      <c r="G50" s="243" t="s">
        <v>6595</v>
      </c>
    </row>
    <row r="51" spans="1:7" ht="28.5">
      <c r="A51" s="248">
        <v>49</v>
      </c>
      <c r="B51" s="248" t="s">
        <v>6600</v>
      </c>
      <c r="C51" s="255"/>
      <c r="D51" s="51"/>
      <c r="E51" s="254">
        <v>24000</v>
      </c>
      <c r="F51" s="243" t="s">
        <v>6568</v>
      </c>
      <c r="G51" s="243" t="s">
        <v>6601</v>
      </c>
    </row>
    <row r="52" spans="1:7" ht="28.5">
      <c r="A52" s="248">
        <v>50</v>
      </c>
      <c r="B52" s="248" t="s">
        <v>1240</v>
      </c>
      <c r="C52" s="255"/>
      <c r="D52" s="51"/>
      <c r="E52" s="254">
        <v>76000</v>
      </c>
      <c r="F52" s="243" t="s">
        <v>6568</v>
      </c>
      <c r="G52" s="243" t="s">
        <v>6601</v>
      </c>
    </row>
    <row r="53" spans="1:7" ht="28.5">
      <c r="A53" s="248">
        <v>51</v>
      </c>
      <c r="B53" s="248" t="s">
        <v>6602</v>
      </c>
      <c r="C53" s="255"/>
      <c r="D53" s="51"/>
      <c r="E53" s="254">
        <v>68000</v>
      </c>
      <c r="F53" s="243" t="s">
        <v>6568</v>
      </c>
      <c r="G53" s="243" t="s">
        <v>6601</v>
      </c>
    </row>
    <row r="54" spans="1:7" ht="28.5">
      <c r="A54" s="248">
        <v>52</v>
      </c>
      <c r="B54" s="248" t="s">
        <v>6603</v>
      </c>
      <c r="C54" s="255"/>
      <c r="D54" s="51"/>
      <c r="E54" s="254">
        <v>2000</v>
      </c>
      <c r="F54" s="243" t="s">
        <v>6568</v>
      </c>
      <c r="G54" s="243" t="s">
        <v>6601</v>
      </c>
    </row>
    <row r="55" spans="1:7" ht="28.5">
      <c r="A55" s="248">
        <v>53</v>
      </c>
      <c r="B55" s="248" t="s">
        <v>1581</v>
      </c>
      <c r="C55" s="255"/>
      <c r="D55" s="51"/>
      <c r="E55" s="254">
        <v>2000</v>
      </c>
      <c r="F55" s="243" t="s">
        <v>6568</v>
      </c>
      <c r="G55" s="243" t="s">
        <v>6601</v>
      </c>
    </row>
    <row r="56" spans="1:7" ht="28.5">
      <c r="A56" s="248">
        <v>54</v>
      </c>
      <c r="B56" s="248" t="s">
        <v>1694</v>
      </c>
      <c r="C56" s="255"/>
      <c r="D56" s="51"/>
      <c r="E56" s="254">
        <v>2000</v>
      </c>
      <c r="F56" s="243" t="s">
        <v>6574</v>
      </c>
      <c r="G56" s="243" t="s">
        <v>6604</v>
      </c>
    </row>
    <row r="57" spans="1:7" ht="28.5">
      <c r="A57" s="248">
        <v>55</v>
      </c>
      <c r="B57" s="248" t="s">
        <v>1694</v>
      </c>
      <c r="C57" s="255"/>
      <c r="D57" s="51"/>
      <c r="E57" s="254">
        <v>2000</v>
      </c>
      <c r="F57" s="243" t="s">
        <v>6568</v>
      </c>
      <c r="G57" s="243" t="s">
        <v>6604</v>
      </c>
    </row>
    <row r="58" spans="1:7" ht="28.5">
      <c r="A58" s="248">
        <v>56</v>
      </c>
      <c r="B58" s="248" t="s">
        <v>1624</v>
      </c>
      <c r="C58" s="255"/>
      <c r="D58" s="51"/>
      <c r="E58" s="254">
        <v>2000</v>
      </c>
      <c r="F58" s="243" t="s">
        <v>6568</v>
      </c>
      <c r="G58" s="243" t="s">
        <v>6604</v>
      </c>
    </row>
    <row r="59" spans="1:7" ht="28.5">
      <c r="A59" s="248">
        <v>57</v>
      </c>
      <c r="B59" s="248" t="s">
        <v>1624</v>
      </c>
      <c r="C59" s="255"/>
      <c r="D59" s="51"/>
      <c r="E59" s="254">
        <v>2000</v>
      </c>
      <c r="F59" s="243" t="s">
        <v>6568</v>
      </c>
      <c r="G59" s="243" t="s">
        <v>6604</v>
      </c>
    </row>
    <row r="60" spans="1:7" ht="28.5">
      <c r="A60" s="248">
        <v>58</v>
      </c>
      <c r="B60" s="248" t="s">
        <v>6605</v>
      </c>
      <c r="C60" s="255"/>
      <c r="D60" s="51"/>
      <c r="E60" s="254">
        <v>2000</v>
      </c>
      <c r="F60" s="243" t="s">
        <v>6574</v>
      </c>
      <c r="G60" s="243" t="s">
        <v>6604</v>
      </c>
    </row>
    <row r="61" spans="1:7" ht="28.5">
      <c r="A61" s="248">
        <v>59</v>
      </c>
      <c r="B61" s="248" t="s">
        <v>6606</v>
      </c>
      <c r="C61" s="255"/>
      <c r="D61" s="51"/>
      <c r="E61" s="254">
        <v>2000</v>
      </c>
      <c r="F61" s="243" t="s">
        <v>6568</v>
      </c>
      <c r="G61" s="243" t="s">
        <v>6604</v>
      </c>
    </row>
    <row r="62" spans="1:7" ht="28.5">
      <c r="A62" s="248">
        <v>60</v>
      </c>
      <c r="B62" s="248" t="s">
        <v>1585</v>
      </c>
      <c r="C62" s="255"/>
      <c r="D62" s="51"/>
      <c r="E62" s="254">
        <v>2000</v>
      </c>
      <c r="F62" s="243" t="s">
        <v>6574</v>
      </c>
      <c r="G62" s="243" t="s">
        <v>6604</v>
      </c>
    </row>
    <row r="63" spans="1:7" ht="28.5">
      <c r="A63" s="248">
        <v>61</v>
      </c>
      <c r="B63" s="248" t="s">
        <v>1586</v>
      </c>
      <c r="C63" s="255"/>
      <c r="D63" s="51"/>
      <c r="E63" s="254">
        <v>1000</v>
      </c>
      <c r="F63" s="243" t="s">
        <v>6568</v>
      </c>
      <c r="G63" s="243" t="s">
        <v>6604</v>
      </c>
    </row>
    <row r="64" spans="1:7" ht="28.5">
      <c r="A64" s="248">
        <v>62</v>
      </c>
      <c r="B64" s="248" t="s">
        <v>6607</v>
      </c>
      <c r="C64" s="255"/>
      <c r="D64" s="51"/>
      <c r="E64" s="254">
        <v>1000</v>
      </c>
      <c r="F64" s="243" t="s">
        <v>6574</v>
      </c>
      <c r="G64" s="243" t="s">
        <v>6604</v>
      </c>
    </row>
    <row r="65" spans="1:7" ht="28.5">
      <c r="A65" s="248">
        <v>63</v>
      </c>
      <c r="B65" s="248" t="s">
        <v>5983</v>
      </c>
      <c r="C65" s="255"/>
      <c r="D65" s="51"/>
      <c r="E65" s="254">
        <v>2000</v>
      </c>
      <c r="F65" s="243" t="s">
        <v>6568</v>
      </c>
      <c r="G65" s="243" t="s">
        <v>6604</v>
      </c>
    </row>
    <row r="66" spans="1:7" ht="28.5">
      <c r="A66" s="248">
        <v>64</v>
      </c>
      <c r="B66" s="248" t="s">
        <v>1628</v>
      </c>
      <c r="C66" s="255"/>
      <c r="D66" s="51"/>
      <c r="E66" s="254">
        <v>1000</v>
      </c>
      <c r="F66" s="243" t="s">
        <v>6568</v>
      </c>
      <c r="G66" s="243" t="s">
        <v>6604</v>
      </c>
    </row>
    <row r="67" spans="1:7" ht="28.5">
      <c r="A67" s="248">
        <v>65</v>
      </c>
      <c r="B67" s="248" t="s">
        <v>6608</v>
      </c>
      <c r="C67" s="255"/>
      <c r="D67" s="51"/>
      <c r="E67" s="254">
        <v>2000</v>
      </c>
      <c r="F67" s="243" t="s">
        <v>6568</v>
      </c>
      <c r="G67" s="243" t="s">
        <v>6609</v>
      </c>
    </row>
    <row r="68" spans="1:7" ht="28.5">
      <c r="A68" s="248">
        <v>66</v>
      </c>
      <c r="B68" s="248" t="s">
        <v>6610</v>
      </c>
      <c r="C68" s="255"/>
      <c r="D68" s="51"/>
      <c r="E68" s="254">
        <v>2000</v>
      </c>
      <c r="F68" s="243" t="s">
        <v>6574</v>
      </c>
      <c r="G68" s="243" t="s">
        <v>6609</v>
      </c>
    </row>
    <row r="69" spans="1:7" ht="28.5">
      <c r="A69" s="248">
        <v>67</v>
      </c>
      <c r="B69" s="248" t="s">
        <v>6611</v>
      </c>
      <c r="C69" s="255"/>
      <c r="D69" s="51"/>
      <c r="E69" s="254">
        <v>1000</v>
      </c>
      <c r="F69" s="243" t="s">
        <v>6612</v>
      </c>
      <c r="G69" s="243" t="s">
        <v>6609</v>
      </c>
    </row>
    <row r="70" spans="1:7" ht="28.5">
      <c r="A70" s="248">
        <v>68</v>
      </c>
      <c r="B70" s="248" t="s">
        <v>6613</v>
      </c>
      <c r="C70" s="255"/>
      <c r="D70" s="51"/>
      <c r="E70" s="254">
        <v>2000</v>
      </c>
      <c r="F70" s="243" t="s">
        <v>6568</v>
      </c>
      <c r="G70" s="243" t="s">
        <v>6609</v>
      </c>
    </row>
    <row r="71" spans="1:7" ht="28.5">
      <c r="A71" s="248">
        <v>69</v>
      </c>
      <c r="B71" s="248" t="s">
        <v>1632</v>
      </c>
      <c r="C71" s="255"/>
      <c r="D71" s="51"/>
      <c r="E71" s="254">
        <v>2000</v>
      </c>
      <c r="F71" s="243" t="s">
        <v>6614</v>
      </c>
      <c r="G71" s="243" t="s">
        <v>6609</v>
      </c>
    </row>
    <row r="72" spans="1:7" ht="28.5">
      <c r="A72" s="248">
        <v>70</v>
      </c>
      <c r="B72" s="248" t="s">
        <v>6615</v>
      </c>
      <c r="C72" s="255"/>
      <c r="D72" s="51"/>
      <c r="E72" s="254">
        <v>2000</v>
      </c>
      <c r="F72" s="243" t="s">
        <v>6616</v>
      </c>
      <c r="G72" s="243" t="s">
        <v>6609</v>
      </c>
    </row>
    <row r="73" spans="1:7" ht="28.5">
      <c r="A73" s="248">
        <v>71</v>
      </c>
      <c r="B73" s="248" t="s">
        <v>6617</v>
      </c>
      <c r="C73" s="255"/>
      <c r="D73" s="51"/>
      <c r="E73" s="254">
        <v>2000</v>
      </c>
      <c r="F73" s="243" t="s">
        <v>6616</v>
      </c>
      <c r="G73" s="243" t="s">
        <v>6609</v>
      </c>
    </row>
    <row r="74" spans="1:7" ht="28.5">
      <c r="A74" s="248">
        <v>72</v>
      </c>
      <c r="B74" s="248" t="s">
        <v>6618</v>
      </c>
      <c r="C74" s="255"/>
      <c r="D74" s="51"/>
      <c r="E74" s="254">
        <v>2000</v>
      </c>
      <c r="F74" s="243" t="s">
        <v>6612</v>
      </c>
      <c r="G74" s="243" t="s">
        <v>6609</v>
      </c>
    </row>
    <row r="75" spans="1:7" ht="28.5">
      <c r="A75" s="248">
        <v>73</v>
      </c>
      <c r="B75" s="248" t="s">
        <v>6619</v>
      </c>
      <c r="C75" s="255"/>
      <c r="D75" s="51"/>
      <c r="E75" s="254">
        <v>2000</v>
      </c>
      <c r="F75" s="243" t="s">
        <v>6568</v>
      </c>
      <c r="G75" s="243" t="s">
        <v>6609</v>
      </c>
    </row>
    <row r="76" spans="1:7" ht="28.5">
      <c r="A76" s="248">
        <v>74</v>
      </c>
      <c r="B76" s="248" t="s">
        <v>6620</v>
      </c>
      <c r="C76" s="255"/>
      <c r="D76" s="51"/>
      <c r="E76" s="254">
        <v>2000</v>
      </c>
      <c r="F76" s="243" t="s">
        <v>6621</v>
      </c>
      <c r="G76" s="243" t="s">
        <v>6622</v>
      </c>
    </row>
    <row r="77" spans="1:7" ht="28.5">
      <c r="A77" s="248">
        <v>75</v>
      </c>
      <c r="B77" s="248" t="s">
        <v>6623</v>
      </c>
      <c r="C77" s="255"/>
      <c r="D77" s="51"/>
      <c r="E77" s="254">
        <v>2000</v>
      </c>
      <c r="F77" s="243" t="s">
        <v>6612</v>
      </c>
      <c r="G77" s="243" t="s">
        <v>6622</v>
      </c>
    </row>
    <row r="78" spans="1:7" ht="28.5">
      <c r="A78" s="248">
        <v>76</v>
      </c>
      <c r="B78" s="248" t="s">
        <v>6624</v>
      </c>
      <c r="C78" s="255"/>
      <c r="D78" s="51"/>
      <c r="E78" s="254">
        <v>2000</v>
      </c>
      <c r="F78" s="243" t="s">
        <v>6625</v>
      </c>
      <c r="G78" s="243" t="s">
        <v>6622</v>
      </c>
    </row>
    <row r="79" spans="1:7" ht="28.5">
      <c r="A79" s="248">
        <v>77</v>
      </c>
      <c r="B79" s="248" t="s">
        <v>6626</v>
      </c>
      <c r="C79" s="255"/>
      <c r="D79" s="51"/>
      <c r="E79" s="254">
        <v>2000</v>
      </c>
      <c r="F79" s="243" t="s">
        <v>6568</v>
      </c>
      <c r="G79" s="243" t="s">
        <v>6622</v>
      </c>
    </row>
    <row r="80" spans="1:7" ht="28.5">
      <c r="A80" s="248">
        <v>78</v>
      </c>
      <c r="B80" s="248" t="s">
        <v>2963</v>
      </c>
      <c r="C80" s="255"/>
      <c r="D80" s="51"/>
      <c r="E80" s="254">
        <v>2000</v>
      </c>
      <c r="F80" s="243" t="s">
        <v>6612</v>
      </c>
      <c r="G80" s="243" t="s">
        <v>6622</v>
      </c>
    </row>
    <row r="81" spans="1:7" ht="28.5">
      <c r="A81" s="248">
        <v>79</v>
      </c>
      <c r="B81" s="248" t="s">
        <v>6627</v>
      </c>
      <c r="C81" s="255"/>
      <c r="D81" s="51"/>
      <c r="E81" s="254">
        <v>2000</v>
      </c>
      <c r="F81" s="243" t="s">
        <v>6628</v>
      </c>
      <c r="G81" s="243" t="s">
        <v>6622</v>
      </c>
    </row>
    <row r="82" spans="1:7" ht="28.5">
      <c r="A82" s="248">
        <v>80</v>
      </c>
      <c r="B82" s="248" t="s">
        <v>6629</v>
      </c>
      <c r="C82" s="255"/>
      <c r="D82" s="51"/>
      <c r="E82" s="254">
        <v>8000</v>
      </c>
      <c r="F82" s="243" t="s">
        <v>6630</v>
      </c>
      <c r="G82" s="243" t="s">
        <v>6622</v>
      </c>
    </row>
    <row r="83" spans="1:7" ht="28.5">
      <c r="A83" s="248">
        <v>81</v>
      </c>
      <c r="B83" s="248" t="s">
        <v>6631</v>
      </c>
      <c r="C83" s="255"/>
      <c r="D83" s="51"/>
      <c r="E83" s="254">
        <v>8000</v>
      </c>
      <c r="F83" s="243" t="s">
        <v>6632</v>
      </c>
      <c r="G83" s="243" t="s">
        <v>6622</v>
      </c>
    </row>
    <row r="84" spans="1:7" ht="28.5">
      <c r="A84" s="248">
        <v>82</v>
      </c>
      <c r="B84" s="248" t="s">
        <v>6633</v>
      </c>
      <c r="C84" s="255"/>
      <c r="D84" s="51"/>
      <c r="E84" s="254">
        <v>2000</v>
      </c>
      <c r="F84" s="243" t="s">
        <v>6634</v>
      </c>
      <c r="G84" s="243" t="s">
        <v>6622</v>
      </c>
    </row>
    <row r="85" spans="1:7" ht="28.5">
      <c r="A85" s="248">
        <v>83</v>
      </c>
      <c r="B85" s="248" t="s">
        <v>6635</v>
      </c>
      <c r="C85" s="255"/>
      <c r="D85" s="51"/>
      <c r="E85" s="254">
        <v>17000</v>
      </c>
      <c r="F85" s="243" t="s">
        <v>6636</v>
      </c>
      <c r="G85" s="243" t="s">
        <v>6622</v>
      </c>
    </row>
    <row r="86" spans="1:7" ht="28.5">
      <c r="A86" s="248">
        <v>84</v>
      </c>
      <c r="B86" s="248" t="s">
        <v>6637</v>
      </c>
      <c r="C86" s="255"/>
      <c r="D86" s="51"/>
      <c r="E86" s="254">
        <v>5000</v>
      </c>
      <c r="F86" s="243" t="s">
        <v>6638</v>
      </c>
      <c r="G86" s="243" t="s">
        <v>6622</v>
      </c>
    </row>
    <row r="87" spans="1:7" ht="28.5">
      <c r="A87" s="248">
        <v>85</v>
      </c>
      <c r="B87" s="248" t="s">
        <v>6639</v>
      </c>
      <c r="C87" s="255"/>
      <c r="D87" s="51"/>
      <c r="E87" s="254">
        <v>10000</v>
      </c>
      <c r="F87" s="243" t="s">
        <v>6628</v>
      </c>
      <c r="G87" s="243" t="s">
        <v>6640</v>
      </c>
    </row>
    <row r="88" spans="1:7" ht="28.5">
      <c r="A88" s="248">
        <v>86</v>
      </c>
      <c r="B88" s="248" t="s">
        <v>6641</v>
      </c>
      <c r="C88" s="255"/>
      <c r="D88" s="51"/>
      <c r="E88" s="254">
        <v>20000</v>
      </c>
      <c r="F88" s="243" t="s">
        <v>6642</v>
      </c>
      <c r="G88" s="243" t="s">
        <v>6640</v>
      </c>
    </row>
    <row r="89" spans="1:7" ht="28.5">
      <c r="A89" s="248">
        <v>87</v>
      </c>
      <c r="B89" s="248" t="s">
        <v>6643</v>
      </c>
      <c r="C89" s="255"/>
      <c r="D89" s="51"/>
      <c r="E89" s="254">
        <v>8000</v>
      </c>
      <c r="F89" s="243" t="s">
        <v>6612</v>
      </c>
      <c r="G89" s="243" t="s">
        <v>6640</v>
      </c>
    </row>
    <row r="90" spans="1:7" ht="28.5">
      <c r="A90" s="248">
        <v>88</v>
      </c>
      <c r="B90" s="248" t="s">
        <v>6644</v>
      </c>
      <c r="C90" s="255"/>
      <c r="D90" s="51"/>
      <c r="E90" s="254">
        <v>10000</v>
      </c>
      <c r="F90" s="243" t="s">
        <v>6614</v>
      </c>
      <c r="G90" s="243" t="s">
        <v>6640</v>
      </c>
    </row>
    <row r="91" spans="1:7" ht="28.5">
      <c r="A91" s="248">
        <v>89</v>
      </c>
      <c r="B91" s="248" t="s">
        <v>6645</v>
      </c>
      <c r="C91" s="255"/>
      <c r="D91" s="51"/>
      <c r="E91" s="254">
        <v>3000</v>
      </c>
      <c r="F91" s="243" t="s">
        <v>6642</v>
      </c>
      <c r="G91" s="243" t="s">
        <v>6640</v>
      </c>
    </row>
    <row r="92" spans="1:7" ht="28.5">
      <c r="A92" s="248">
        <v>90</v>
      </c>
      <c r="B92" s="248" t="s">
        <v>6646</v>
      </c>
      <c r="C92" s="255"/>
      <c r="D92" s="51"/>
      <c r="E92" s="254">
        <v>20000</v>
      </c>
      <c r="F92" s="243" t="s">
        <v>6647</v>
      </c>
      <c r="G92" s="243" t="s">
        <v>6640</v>
      </c>
    </row>
    <row r="93" spans="1:7" ht="28.5">
      <c r="A93" s="248">
        <v>91</v>
      </c>
      <c r="B93" s="248" t="s">
        <v>6648</v>
      </c>
      <c r="C93" s="255"/>
      <c r="D93" s="51"/>
      <c r="E93" s="254">
        <v>5000</v>
      </c>
      <c r="F93" s="243" t="s">
        <v>6574</v>
      </c>
      <c r="G93" s="243" t="s">
        <v>6640</v>
      </c>
    </row>
    <row r="94" spans="1:7" ht="28.5">
      <c r="A94" s="248">
        <v>92</v>
      </c>
      <c r="B94" s="248" t="s">
        <v>6649</v>
      </c>
      <c r="C94" s="255"/>
      <c r="D94" s="51"/>
      <c r="E94" s="254">
        <v>5000</v>
      </c>
      <c r="F94" s="243" t="s">
        <v>6612</v>
      </c>
      <c r="G94" s="243" t="s">
        <v>6640</v>
      </c>
    </row>
    <row r="95" spans="1:7" ht="28.5">
      <c r="A95" s="248">
        <v>93</v>
      </c>
      <c r="B95" s="248" t="s">
        <v>6650</v>
      </c>
      <c r="C95" s="255"/>
      <c r="D95" s="51"/>
      <c r="E95" s="254">
        <v>5000</v>
      </c>
      <c r="F95" s="243" t="s">
        <v>6642</v>
      </c>
      <c r="G95" s="243" t="s">
        <v>6651</v>
      </c>
    </row>
    <row r="96" spans="1:7" ht="28.5">
      <c r="A96" s="248">
        <v>94</v>
      </c>
      <c r="B96" s="248" t="s">
        <v>6652</v>
      </c>
      <c r="C96" s="255"/>
      <c r="D96" s="51"/>
      <c r="E96" s="254">
        <v>5000</v>
      </c>
      <c r="F96" s="243" t="s">
        <v>6614</v>
      </c>
      <c r="G96" s="243" t="s">
        <v>6651</v>
      </c>
    </row>
    <row r="97" spans="1:7" ht="28.5">
      <c r="A97" s="248">
        <v>95</v>
      </c>
      <c r="B97" s="248" t="s">
        <v>6653</v>
      </c>
      <c r="C97" s="255"/>
      <c r="D97" s="51"/>
      <c r="E97" s="254">
        <v>2000</v>
      </c>
      <c r="F97" s="243" t="s">
        <v>6568</v>
      </c>
      <c r="G97" s="243" t="s">
        <v>6651</v>
      </c>
    </row>
    <row r="98" spans="1:7" ht="28.5">
      <c r="A98" s="248">
        <v>96</v>
      </c>
      <c r="B98" s="248" t="s">
        <v>6654</v>
      </c>
      <c r="C98" s="255"/>
      <c r="D98" s="51"/>
      <c r="E98" s="254">
        <v>3000</v>
      </c>
      <c r="F98" s="243" t="s">
        <v>6612</v>
      </c>
      <c r="G98" s="243" t="s">
        <v>6651</v>
      </c>
    </row>
    <row r="99" spans="1:7" ht="28.5">
      <c r="A99" s="248">
        <v>97</v>
      </c>
      <c r="B99" s="248" t="s">
        <v>6655</v>
      </c>
      <c r="C99" s="255"/>
      <c r="D99" s="51"/>
      <c r="E99" s="254">
        <v>15000</v>
      </c>
      <c r="F99" s="243" t="s">
        <v>6568</v>
      </c>
      <c r="G99" s="243" t="s">
        <v>6651</v>
      </c>
    </row>
    <row r="100" spans="1:7" ht="28.5">
      <c r="A100" s="248">
        <v>98</v>
      </c>
      <c r="B100" s="248" t="s">
        <v>6656</v>
      </c>
      <c r="C100" s="255"/>
      <c r="D100" s="51"/>
      <c r="E100" s="254">
        <v>2000</v>
      </c>
      <c r="F100" s="243" t="s">
        <v>6568</v>
      </c>
      <c r="G100" s="243" t="s">
        <v>6651</v>
      </c>
    </row>
    <row r="101" spans="1:7" ht="28.5">
      <c r="A101" s="248">
        <v>99</v>
      </c>
      <c r="B101" s="248" t="s">
        <v>6657</v>
      </c>
      <c r="C101" s="255"/>
      <c r="D101" s="51"/>
      <c r="E101" s="254">
        <v>2000</v>
      </c>
      <c r="F101" s="243" t="s">
        <v>6625</v>
      </c>
      <c r="G101" s="243" t="s">
        <v>6651</v>
      </c>
    </row>
    <row r="102" spans="1:7" ht="28.5">
      <c r="A102" s="248">
        <v>100</v>
      </c>
      <c r="B102" s="248" t="s">
        <v>6658</v>
      </c>
      <c r="C102" s="255"/>
      <c r="D102" s="51"/>
      <c r="E102" s="254">
        <v>2000</v>
      </c>
      <c r="F102" s="243" t="s">
        <v>6659</v>
      </c>
      <c r="G102" s="243" t="s">
        <v>6651</v>
      </c>
    </row>
    <row r="103" spans="1:7" ht="28.5">
      <c r="A103" s="248">
        <v>101</v>
      </c>
      <c r="B103" s="248" t="s">
        <v>6660</v>
      </c>
      <c r="C103" s="255"/>
      <c r="D103" s="51"/>
      <c r="E103" s="254">
        <v>2000</v>
      </c>
      <c r="F103" s="243" t="s">
        <v>6568</v>
      </c>
      <c r="G103" s="243" t="s">
        <v>6651</v>
      </c>
    </row>
    <row r="104" spans="1:7" ht="28.5">
      <c r="A104" s="248">
        <v>102</v>
      </c>
      <c r="B104" s="248" t="s">
        <v>6661</v>
      </c>
      <c r="C104" s="255"/>
      <c r="D104" s="51"/>
      <c r="E104" s="254">
        <v>2000</v>
      </c>
      <c r="F104" s="243" t="s">
        <v>6662</v>
      </c>
      <c r="G104" s="243" t="s">
        <v>6663</v>
      </c>
    </row>
    <row r="105" spans="1:7" ht="28.5">
      <c r="A105" s="248">
        <v>103</v>
      </c>
      <c r="B105" s="248" t="s">
        <v>6664</v>
      </c>
      <c r="C105" s="255"/>
      <c r="D105" s="51"/>
      <c r="E105" s="254">
        <v>2000</v>
      </c>
      <c r="F105" s="243" t="s">
        <v>6612</v>
      </c>
      <c r="G105" s="243" t="s">
        <v>6663</v>
      </c>
    </row>
    <row r="106" spans="1:7" ht="28.5">
      <c r="A106" s="248">
        <v>104</v>
      </c>
      <c r="B106" s="248" t="s">
        <v>6665</v>
      </c>
      <c r="C106" s="255"/>
      <c r="D106" s="51"/>
      <c r="E106" s="254">
        <v>2000</v>
      </c>
      <c r="F106" s="243" t="s">
        <v>6634</v>
      </c>
      <c r="G106" s="243" t="s">
        <v>6663</v>
      </c>
    </row>
    <row r="107" spans="1:7" ht="28.5">
      <c r="A107" s="248">
        <v>105</v>
      </c>
      <c r="B107" s="248" t="s">
        <v>6666</v>
      </c>
      <c r="C107" s="255"/>
      <c r="D107" s="51"/>
      <c r="E107" s="254">
        <v>7000</v>
      </c>
      <c r="F107" s="243" t="s">
        <v>6621</v>
      </c>
      <c r="G107" s="243" t="s">
        <v>6663</v>
      </c>
    </row>
    <row r="108" spans="1:7" ht="28.5">
      <c r="A108" s="248">
        <v>106</v>
      </c>
      <c r="B108" s="248" t="s">
        <v>6667</v>
      </c>
      <c r="C108" s="255"/>
      <c r="D108" s="51"/>
      <c r="E108" s="254">
        <v>7000</v>
      </c>
      <c r="F108" s="243" t="s">
        <v>6630</v>
      </c>
      <c r="G108" s="243" t="s">
        <v>6663</v>
      </c>
    </row>
    <row r="109" spans="1:7" ht="28.5">
      <c r="A109" s="248">
        <v>107</v>
      </c>
      <c r="B109" s="248" t="s">
        <v>6668</v>
      </c>
      <c r="C109" s="255"/>
      <c r="D109" s="51"/>
      <c r="E109" s="254">
        <v>5000</v>
      </c>
      <c r="F109" s="243" t="s">
        <v>6625</v>
      </c>
      <c r="G109" s="243" t="s">
        <v>6663</v>
      </c>
    </row>
    <row r="110" spans="1:7" ht="28.5">
      <c r="A110" s="248">
        <v>108</v>
      </c>
      <c r="B110" s="248" t="s">
        <v>6669</v>
      </c>
      <c r="C110" s="255"/>
      <c r="D110" s="51"/>
      <c r="E110" s="254">
        <v>3000</v>
      </c>
      <c r="F110" s="243" t="s">
        <v>6612</v>
      </c>
      <c r="G110" s="243" t="s">
        <v>6663</v>
      </c>
    </row>
    <row r="111" spans="1:7" ht="28.5">
      <c r="A111" s="248">
        <v>109</v>
      </c>
      <c r="B111" s="248" t="s">
        <v>6670</v>
      </c>
      <c r="C111" s="255"/>
      <c r="D111" s="51"/>
      <c r="E111" s="254">
        <v>7000</v>
      </c>
      <c r="F111" s="243" t="s">
        <v>6671</v>
      </c>
      <c r="G111" s="243" t="s">
        <v>6663</v>
      </c>
    </row>
    <row r="112" spans="1:7" ht="28.5">
      <c r="A112" s="248">
        <v>110</v>
      </c>
      <c r="B112" s="248" t="s">
        <v>6672</v>
      </c>
      <c r="C112" s="255"/>
      <c r="D112" s="51"/>
      <c r="E112" s="254">
        <v>5000</v>
      </c>
      <c r="F112" s="243" t="s">
        <v>6612</v>
      </c>
      <c r="G112" s="243" t="s">
        <v>6663</v>
      </c>
    </row>
    <row r="113" spans="1:7" ht="28.5">
      <c r="A113" s="248">
        <v>111</v>
      </c>
      <c r="B113" s="248" t="s">
        <v>6673</v>
      </c>
      <c r="C113" s="255"/>
      <c r="D113" s="51"/>
      <c r="E113" s="254">
        <v>10000</v>
      </c>
      <c r="F113" s="243" t="s">
        <v>6568</v>
      </c>
      <c r="G113" s="243" t="s">
        <v>6663</v>
      </c>
    </row>
    <row r="114" spans="1:7" ht="28.5">
      <c r="A114" s="248">
        <v>112</v>
      </c>
      <c r="B114" s="248" t="s">
        <v>6674</v>
      </c>
      <c r="C114" s="255"/>
      <c r="D114" s="51"/>
      <c r="E114" s="254">
        <v>5000</v>
      </c>
      <c r="F114" s="243" t="s">
        <v>6612</v>
      </c>
      <c r="G114" s="243" t="s">
        <v>6663</v>
      </c>
    </row>
    <row r="115" spans="1:7" ht="28.5">
      <c r="A115" s="248">
        <v>113</v>
      </c>
      <c r="B115" s="248" t="s">
        <v>6675</v>
      </c>
      <c r="C115" s="255"/>
      <c r="D115" s="51"/>
      <c r="E115" s="254">
        <v>10000</v>
      </c>
      <c r="F115" s="243" t="s">
        <v>6628</v>
      </c>
      <c r="G115" s="243" t="s">
        <v>6676</v>
      </c>
    </row>
    <row r="116" spans="1:7" ht="28.5">
      <c r="A116" s="248">
        <v>114</v>
      </c>
      <c r="B116" s="248" t="s">
        <v>6677</v>
      </c>
      <c r="C116" s="255"/>
      <c r="D116" s="51"/>
      <c r="E116" s="254">
        <v>10000</v>
      </c>
      <c r="F116" s="243" t="s">
        <v>6671</v>
      </c>
      <c r="G116" s="243" t="s">
        <v>6676</v>
      </c>
    </row>
    <row r="117" spans="1:7" ht="28.5">
      <c r="A117" s="248">
        <v>115</v>
      </c>
      <c r="B117" s="248" t="s">
        <v>6678</v>
      </c>
      <c r="C117" s="255"/>
      <c r="D117" s="51"/>
      <c r="E117" s="254">
        <v>5000</v>
      </c>
      <c r="F117" s="243" t="s">
        <v>6662</v>
      </c>
      <c r="G117" s="243" t="s">
        <v>6676</v>
      </c>
    </row>
    <row r="118" spans="1:7" ht="28.5">
      <c r="A118" s="248">
        <v>116</v>
      </c>
      <c r="B118" s="248" t="s">
        <v>6679</v>
      </c>
      <c r="C118" s="255"/>
      <c r="D118" s="51"/>
      <c r="E118" s="254">
        <v>5000</v>
      </c>
      <c r="F118" s="243" t="s">
        <v>6630</v>
      </c>
      <c r="G118" s="243" t="s">
        <v>6676</v>
      </c>
    </row>
    <row r="119" spans="1:7" ht="28.5">
      <c r="A119" s="248">
        <v>117</v>
      </c>
      <c r="B119" s="248" t="s">
        <v>6680</v>
      </c>
      <c r="C119" s="255"/>
      <c r="D119" s="51"/>
      <c r="E119" s="254">
        <v>10000</v>
      </c>
      <c r="F119" s="243" t="s">
        <v>6681</v>
      </c>
      <c r="G119" s="243" t="s">
        <v>6676</v>
      </c>
    </row>
    <row r="120" spans="1:7" ht="28.5">
      <c r="A120" s="248">
        <v>118</v>
      </c>
      <c r="B120" s="248" t="s">
        <v>6682</v>
      </c>
      <c r="C120" s="255"/>
      <c r="D120" s="51"/>
      <c r="E120" s="254">
        <v>15000</v>
      </c>
      <c r="F120" s="243" t="s">
        <v>6636</v>
      </c>
      <c r="G120" s="243" t="s">
        <v>6676</v>
      </c>
    </row>
    <row r="121" spans="1:7" ht="28.5">
      <c r="A121" s="248">
        <v>119</v>
      </c>
      <c r="B121" s="248" t="s">
        <v>6683</v>
      </c>
      <c r="C121" s="255"/>
      <c r="D121" s="51"/>
      <c r="E121" s="254">
        <v>15000</v>
      </c>
      <c r="F121" s="243" t="s">
        <v>6662</v>
      </c>
      <c r="G121" s="243" t="s">
        <v>6676</v>
      </c>
    </row>
    <row r="122" spans="1:7" ht="27" customHeight="1">
      <c r="A122" s="554" t="s">
        <v>1938</v>
      </c>
      <c r="B122" s="554"/>
      <c r="C122" s="554"/>
      <c r="D122" s="554"/>
      <c r="E122" s="234">
        <f>SUM(E3:E121)</f>
        <v>2773108</v>
      </c>
      <c r="F122" s="308"/>
      <c r="G122" s="278"/>
    </row>
    <row r="123" spans="1:7">
      <c r="A123" s="19"/>
      <c r="B123" s="19"/>
      <c r="C123" s="19"/>
      <c r="D123" s="19"/>
      <c r="F123" s="19"/>
      <c r="G123" s="16"/>
    </row>
    <row r="124" spans="1:7">
      <c r="E124" s="149"/>
    </row>
    <row r="204" spans="1:7" s="19" customFormat="1">
      <c r="A204" s="3"/>
      <c r="B204" s="3"/>
      <c r="C204" s="3"/>
      <c r="D204" s="3"/>
      <c r="F204" s="3"/>
      <c r="G204" s="11"/>
    </row>
    <row r="205" spans="1:7" s="19" customFormat="1">
      <c r="A205" s="3"/>
      <c r="B205" s="3"/>
      <c r="C205" s="3"/>
      <c r="D205" s="3"/>
      <c r="F205" s="3"/>
      <c r="G205" s="11"/>
    </row>
    <row r="206" spans="1:7" s="19" customFormat="1">
      <c r="A206" s="3"/>
      <c r="B206" s="3"/>
      <c r="C206" s="3"/>
      <c r="D206" s="3"/>
      <c r="F206" s="3"/>
      <c r="G206" s="11"/>
    </row>
    <row r="207" spans="1:7" s="19" customFormat="1">
      <c r="A207" s="3"/>
      <c r="B207" s="3"/>
      <c r="C207" s="3"/>
      <c r="D207" s="3"/>
      <c r="F207" s="3"/>
      <c r="G207" s="11"/>
    </row>
    <row r="208" spans="1:7" s="19" customFormat="1">
      <c r="A208" s="3"/>
      <c r="B208" s="3"/>
      <c r="C208" s="3"/>
      <c r="D208" s="3"/>
      <c r="F208" s="3"/>
      <c r="G208" s="11"/>
    </row>
    <row r="209" spans="1:7" s="19" customFormat="1">
      <c r="A209" s="3"/>
      <c r="B209" s="3"/>
      <c r="C209" s="3"/>
      <c r="D209" s="3"/>
      <c r="F209" s="3"/>
      <c r="G209" s="11"/>
    </row>
    <row r="210" spans="1:7" s="19" customFormat="1">
      <c r="A210" s="3"/>
      <c r="B210" s="3"/>
      <c r="C210" s="3"/>
      <c r="D210" s="3"/>
      <c r="F210" s="3"/>
      <c r="G210" s="11"/>
    </row>
    <row r="211" spans="1:7" s="19" customFormat="1">
      <c r="A211" s="3"/>
      <c r="B211" s="3"/>
      <c r="C211" s="3"/>
      <c r="D211" s="3"/>
      <c r="F211" s="3"/>
      <c r="G211" s="11"/>
    </row>
    <row r="212" spans="1:7" s="19" customFormat="1">
      <c r="A212" s="3"/>
      <c r="B212" s="3"/>
      <c r="C212" s="3"/>
      <c r="D212" s="3"/>
      <c r="F212" s="3"/>
      <c r="G212" s="11"/>
    </row>
    <row r="213" spans="1:7" s="19" customFormat="1">
      <c r="A213" s="3"/>
      <c r="B213" s="3"/>
      <c r="C213" s="3"/>
      <c r="D213" s="3"/>
      <c r="F213" s="3"/>
      <c r="G213" s="11"/>
    </row>
    <row r="214" spans="1:7" s="19" customFormat="1">
      <c r="A214" s="3"/>
      <c r="B214" s="3"/>
      <c r="C214" s="3"/>
      <c r="D214" s="3"/>
      <c r="F214" s="3"/>
      <c r="G214" s="11"/>
    </row>
    <row r="215" spans="1:7" s="19" customFormat="1">
      <c r="A215" s="3"/>
      <c r="B215" s="3"/>
      <c r="C215" s="3"/>
      <c r="D215" s="3"/>
      <c r="F215" s="3"/>
      <c r="G215" s="11"/>
    </row>
    <row r="216" spans="1:7" s="19" customFormat="1">
      <c r="A216" s="3"/>
      <c r="B216" s="3"/>
      <c r="C216" s="3"/>
      <c r="D216" s="3"/>
      <c r="F216" s="3"/>
      <c r="G216" s="11"/>
    </row>
    <row r="217" spans="1:7" s="19" customFormat="1">
      <c r="A217" s="3"/>
      <c r="B217" s="3"/>
      <c r="C217" s="3"/>
      <c r="D217" s="3"/>
      <c r="F217" s="3"/>
      <c r="G217" s="11"/>
    </row>
  </sheetData>
  <mergeCells count="1">
    <mergeCell ref="A122:D122"/>
  </mergeCells>
  <phoneticPr fontId="2" type="noConversion"/>
  <printOptions horizontalCentered="1"/>
  <pageMargins left="0.70866141732283472" right="0.51181102362204722" top="0.55118110236220474" bottom="0.55118110236220474" header="0.31496062992125984" footer="0.31496062992125984"/>
  <pageSetup paperSize="9" scale="95" fitToHeight="10" orientation="portrait" r:id="rId1"/>
  <headerFooter>
    <oddFooter>&amp;C&amp;P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7"/>
  <sheetViews>
    <sheetView zoomScale="90" zoomScaleNormal="90" workbookViewId="0">
      <selection activeCell="D4" sqref="D4:E65"/>
    </sheetView>
  </sheetViews>
  <sheetFormatPr defaultColWidth="8.875" defaultRowHeight="14.25"/>
  <cols>
    <col min="1" max="1" width="5" style="19" customWidth="1"/>
    <col min="2" max="2" width="10.625" style="19" bestFit="1" customWidth="1"/>
    <col min="3" max="3" width="14.375" style="19" customWidth="1"/>
    <col min="4" max="4" width="16.125" style="19" customWidth="1"/>
    <col min="5" max="5" width="16.625" style="19" customWidth="1"/>
    <col min="6" max="6" width="17.375" style="19" customWidth="1"/>
    <col min="7" max="7" width="12.5" style="150" customWidth="1"/>
    <col min="8" max="8" width="10" style="19" customWidth="1"/>
    <col min="9" max="9" width="13" style="154" customWidth="1"/>
    <col min="10" max="10" width="12.875" style="19" customWidth="1"/>
    <col min="11" max="12" width="7.125" style="19" customWidth="1"/>
    <col min="13" max="13" width="16.5" style="16" customWidth="1"/>
    <col min="14" max="14" width="17.5" style="106" customWidth="1"/>
    <col min="15" max="16384" width="8.875" style="19"/>
  </cols>
  <sheetData>
    <row r="1" spans="1:14" s="22" customFormat="1" ht="19.5">
      <c r="A1" s="268" t="s">
        <v>8783</v>
      </c>
      <c r="G1" s="340"/>
      <c r="I1" s="474"/>
      <c r="M1" s="270"/>
      <c r="N1" s="506"/>
    </row>
    <row r="2" spans="1:14" s="3" customFormat="1">
      <c r="A2" s="547" t="s">
        <v>0</v>
      </c>
      <c r="B2" s="547" t="s">
        <v>6692</v>
      </c>
      <c r="C2" s="547" t="s">
        <v>8224</v>
      </c>
      <c r="D2" s="547" t="s">
        <v>6693</v>
      </c>
      <c r="E2" s="547" t="s">
        <v>6694</v>
      </c>
      <c r="F2" s="547" t="s">
        <v>6695</v>
      </c>
      <c r="G2" s="548" t="s">
        <v>8786</v>
      </c>
      <c r="H2" s="547" t="s">
        <v>6696</v>
      </c>
      <c r="I2" s="547" t="s">
        <v>8855</v>
      </c>
      <c r="J2" s="547" t="s">
        <v>6697</v>
      </c>
      <c r="K2" s="547"/>
      <c r="L2" s="547"/>
      <c r="M2" s="547" t="s">
        <v>8785</v>
      </c>
      <c r="N2" s="547"/>
    </row>
    <row r="3" spans="1:14" s="3" customFormat="1">
      <c r="A3" s="547"/>
      <c r="B3" s="547"/>
      <c r="C3" s="547"/>
      <c r="D3" s="547"/>
      <c r="E3" s="547"/>
      <c r="F3" s="547"/>
      <c r="G3" s="548"/>
      <c r="H3" s="547"/>
      <c r="I3" s="547"/>
      <c r="J3" s="244" t="s">
        <v>6698</v>
      </c>
      <c r="K3" s="547" t="s">
        <v>6699</v>
      </c>
      <c r="L3" s="547"/>
      <c r="M3" s="547"/>
      <c r="N3" s="547"/>
    </row>
    <row r="4" spans="1:14" ht="42.75">
      <c r="A4" s="248">
        <v>1</v>
      </c>
      <c r="B4" s="257" t="s">
        <v>6700</v>
      </c>
      <c r="C4" s="119">
        <v>440000</v>
      </c>
      <c r="D4" s="255"/>
      <c r="E4" s="255"/>
      <c r="F4" s="255" t="s">
        <v>6701</v>
      </c>
      <c r="G4" s="119">
        <v>440000</v>
      </c>
      <c r="H4" s="253">
        <v>0.02</v>
      </c>
      <c r="I4" s="168" t="s">
        <v>6702</v>
      </c>
      <c r="J4" s="34"/>
      <c r="K4" s="34"/>
      <c r="L4" s="34"/>
      <c r="M4" s="258"/>
      <c r="N4" s="243"/>
    </row>
    <row r="5" spans="1:14" ht="42.75">
      <c r="A5" s="248">
        <v>2</v>
      </c>
      <c r="B5" s="257" t="s">
        <v>6703</v>
      </c>
      <c r="C5" s="119">
        <v>1500000</v>
      </c>
      <c r="D5" s="255"/>
      <c r="E5" s="255"/>
      <c r="F5" s="243" t="s">
        <v>6701</v>
      </c>
      <c r="G5" s="119">
        <v>1500000</v>
      </c>
      <c r="H5" s="253">
        <v>0.02</v>
      </c>
      <c r="I5" s="168" t="s">
        <v>6704</v>
      </c>
      <c r="J5" s="34"/>
      <c r="K5" s="34"/>
      <c r="L5" s="34"/>
      <c r="M5" s="258"/>
      <c r="N5" s="243"/>
    </row>
    <row r="6" spans="1:14" ht="42.75">
      <c r="A6" s="248">
        <v>3</v>
      </c>
      <c r="B6" s="265" t="s">
        <v>6705</v>
      </c>
      <c r="C6" s="52">
        <v>364000</v>
      </c>
      <c r="D6" s="255"/>
      <c r="E6" s="255"/>
      <c r="F6" s="255" t="s">
        <v>6706</v>
      </c>
      <c r="G6" s="52">
        <v>400000</v>
      </c>
      <c r="H6" s="253">
        <v>0.09</v>
      </c>
      <c r="I6" s="168" t="s">
        <v>6707</v>
      </c>
      <c r="J6" s="34"/>
      <c r="K6" s="34"/>
      <c r="L6" s="34"/>
      <c r="M6" s="255" t="s">
        <v>6708</v>
      </c>
      <c r="N6" s="243"/>
    </row>
    <row r="7" spans="1:14" ht="42.75">
      <c r="A7" s="248">
        <v>4</v>
      </c>
      <c r="B7" s="265" t="s">
        <v>6709</v>
      </c>
      <c r="C7" s="52">
        <v>400000</v>
      </c>
      <c r="D7" s="255"/>
      <c r="E7" s="255"/>
      <c r="F7" s="255" t="s">
        <v>6710</v>
      </c>
      <c r="G7" s="52">
        <v>400000</v>
      </c>
      <c r="H7" s="253">
        <v>0.02</v>
      </c>
      <c r="I7" s="168" t="s">
        <v>6711</v>
      </c>
      <c r="J7" s="34"/>
      <c r="K7" s="34"/>
      <c r="L7" s="34"/>
      <c r="M7" s="258"/>
      <c r="N7" s="243"/>
    </row>
    <row r="8" spans="1:14" ht="42.75">
      <c r="A8" s="248">
        <v>5</v>
      </c>
      <c r="B8" s="257" t="s">
        <v>6712</v>
      </c>
      <c r="C8" s="119">
        <v>600000</v>
      </c>
      <c r="D8" s="255"/>
      <c r="E8" s="255"/>
      <c r="F8" s="243" t="s">
        <v>6710</v>
      </c>
      <c r="G8" s="119">
        <v>600000</v>
      </c>
      <c r="H8" s="253">
        <v>0.02</v>
      </c>
      <c r="I8" s="168" t="s">
        <v>6713</v>
      </c>
      <c r="J8" s="34"/>
      <c r="K8" s="34"/>
      <c r="L8" s="34"/>
      <c r="M8" s="258"/>
      <c r="N8" s="243"/>
    </row>
    <row r="9" spans="1:14" ht="42.75">
      <c r="A9" s="248">
        <v>6</v>
      </c>
      <c r="B9" s="257" t="s">
        <v>6714</v>
      </c>
      <c r="C9" s="119">
        <v>475000</v>
      </c>
      <c r="D9" s="255"/>
      <c r="E9" s="255"/>
      <c r="F9" s="255" t="s">
        <v>6715</v>
      </c>
      <c r="G9" s="119">
        <v>500000</v>
      </c>
      <c r="H9" s="253">
        <v>0.05</v>
      </c>
      <c r="I9" s="168" t="s">
        <v>6716</v>
      </c>
      <c r="J9" s="34"/>
      <c r="K9" s="34"/>
      <c r="L9" s="34"/>
      <c r="M9" s="243" t="s">
        <v>6717</v>
      </c>
      <c r="N9" s="243"/>
    </row>
    <row r="10" spans="1:14" ht="42.75">
      <c r="A10" s="248">
        <v>7</v>
      </c>
      <c r="B10" s="265" t="s">
        <v>6718</v>
      </c>
      <c r="C10" s="52">
        <v>288000</v>
      </c>
      <c r="D10" s="255"/>
      <c r="E10" s="255"/>
      <c r="F10" s="255" t="s">
        <v>6719</v>
      </c>
      <c r="G10" s="52">
        <v>300000</v>
      </c>
      <c r="H10" s="253">
        <v>0.04</v>
      </c>
      <c r="I10" s="168" t="s">
        <v>6720</v>
      </c>
      <c r="J10" s="34"/>
      <c r="K10" s="34"/>
      <c r="L10" s="34"/>
      <c r="M10" s="243" t="s">
        <v>6708</v>
      </c>
      <c r="N10" s="243"/>
    </row>
    <row r="11" spans="1:14" ht="42.75">
      <c r="A11" s="248">
        <v>8</v>
      </c>
      <c r="B11" s="265" t="s">
        <v>6721</v>
      </c>
      <c r="C11" s="52">
        <v>380000</v>
      </c>
      <c r="D11" s="255"/>
      <c r="E11" s="255"/>
      <c r="F11" s="255" t="s">
        <v>6722</v>
      </c>
      <c r="G11" s="52">
        <v>400000</v>
      </c>
      <c r="H11" s="253">
        <v>0.05</v>
      </c>
      <c r="I11" s="168" t="s">
        <v>6723</v>
      </c>
      <c r="J11" s="34"/>
      <c r="K11" s="34"/>
      <c r="L11" s="34"/>
      <c r="M11" s="243" t="s">
        <v>6708</v>
      </c>
      <c r="N11" s="243"/>
    </row>
    <row r="12" spans="1:14" ht="42.75">
      <c r="A12" s="248">
        <v>9</v>
      </c>
      <c r="B12" s="248" t="s">
        <v>6724</v>
      </c>
      <c r="C12" s="254">
        <v>376000</v>
      </c>
      <c r="D12" s="51"/>
      <c r="E12" s="255"/>
      <c r="F12" s="243" t="s">
        <v>6725</v>
      </c>
      <c r="G12" s="254">
        <v>400000</v>
      </c>
      <c r="H12" s="253">
        <v>0.06</v>
      </c>
      <c r="I12" s="167" t="s">
        <v>6726</v>
      </c>
      <c r="J12" s="248"/>
      <c r="K12" s="248"/>
      <c r="L12" s="248"/>
      <c r="M12" s="421" t="s">
        <v>6708</v>
      </c>
      <c r="N12" s="380"/>
    </row>
    <row r="13" spans="1:14" ht="42.75">
      <c r="A13" s="248">
        <v>10</v>
      </c>
      <c r="B13" s="265" t="s">
        <v>6727</v>
      </c>
      <c r="C13" s="52">
        <v>420000</v>
      </c>
      <c r="D13" s="51"/>
      <c r="E13" s="255"/>
      <c r="F13" s="243" t="s">
        <v>6728</v>
      </c>
      <c r="G13" s="52">
        <v>420000</v>
      </c>
      <c r="H13" s="253">
        <v>0.02</v>
      </c>
      <c r="I13" s="167" t="s">
        <v>6729</v>
      </c>
      <c r="J13" s="248"/>
      <c r="K13" s="248"/>
      <c r="L13" s="248"/>
      <c r="M13" s="361"/>
      <c r="N13" s="243" t="s">
        <v>6730</v>
      </c>
    </row>
    <row r="14" spans="1:14" ht="42.75">
      <c r="A14" s="248">
        <v>11</v>
      </c>
      <c r="B14" s="257" t="s">
        <v>6727</v>
      </c>
      <c r="C14" s="119">
        <v>600000</v>
      </c>
      <c r="D14" s="255"/>
      <c r="E14" s="255"/>
      <c r="F14" s="255" t="s">
        <v>6728</v>
      </c>
      <c r="G14" s="119">
        <v>600000</v>
      </c>
      <c r="H14" s="253">
        <v>0.02</v>
      </c>
      <c r="I14" s="168" t="s">
        <v>6713</v>
      </c>
      <c r="J14" s="34"/>
      <c r="K14" s="34"/>
      <c r="L14" s="34"/>
      <c r="M14" s="258"/>
      <c r="N14" s="243"/>
    </row>
    <row r="15" spans="1:14" ht="42.75">
      <c r="A15" s="248">
        <v>12</v>
      </c>
      <c r="B15" s="257" t="s">
        <v>6731</v>
      </c>
      <c r="C15" s="119">
        <v>900000</v>
      </c>
      <c r="D15" s="255"/>
      <c r="E15" s="255"/>
      <c r="F15" s="255" t="s">
        <v>6732</v>
      </c>
      <c r="G15" s="119">
        <v>900000</v>
      </c>
      <c r="H15" s="253">
        <v>0.02</v>
      </c>
      <c r="I15" s="168" t="s">
        <v>6733</v>
      </c>
      <c r="J15" s="34"/>
      <c r="K15" s="34"/>
      <c r="L15" s="34"/>
      <c r="M15" s="258"/>
      <c r="N15" s="243"/>
    </row>
    <row r="16" spans="1:14" ht="42.75">
      <c r="A16" s="248">
        <v>13</v>
      </c>
      <c r="B16" s="265" t="s">
        <v>6734</v>
      </c>
      <c r="C16" s="52">
        <v>400000</v>
      </c>
      <c r="D16" s="255"/>
      <c r="E16" s="255"/>
      <c r="F16" s="255" t="s">
        <v>6735</v>
      </c>
      <c r="G16" s="52">
        <v>400000</v>
      </c>
      <c r="H16" s="253">
        <v>0.02</v>
      </c>
      <c r="I16" s="168" t="s">
        <v>6736</v>
      </c>
      <c r="J16" s="34"/>
      <c r="K16" s="34"/>
      <c r="L16" s="34"/>
      <c r="M16" s="258"/>
      <c r="N16" s="243"/>
    </row>
    <row r="17" spans="1:14" ht="42.75">
      <c r="A17" s="248">
        <v>14</v>
      </c>
      <c r="B17" s="265" t="s">
        <v>6737</v>
      </c>
      <c r="C17" s="52">
        <v>2000000</v>
      </c>
      <c r="D17" s="51"/>
      <c r="E17" s="255"/>
      <c r="F17" s="243" t="s">
        <v>6738</v>
      </c>
      <c r="G17" s="52">
        <v>2000000</v>
      </c>
      <c r="H17" s="253">
        <v>0.02</v>
      </c>
      <c r="I17" s="167" t="s">
        <v>6739</v>
      </c>
      <c r="J17" s="248"/>
      <c r="K17" s="248"/>
      <c r="L17" s="248"/>
      <c r="M17" s="361"/>
      <c r="N17" s="243" t="s">
        <v>6730</v>
      </c>
    </row>
    <row r="18" spans="1:14" ht="42.75">
      <c r="A18" s="248">
        <v>15</v>
      </c>
      <c r="B18" s="265" t="s">
        <v>6737</v>
      </c>
      <c r="C18" s="52">
        <v>2000000</v>
      </c>
      <c r="D18" s="51"/>
      <c r="E18" s="255"/>
      <c r="F18" s="243" t="s">
        <v>6738</v>
      </c>
      <c r="G18" s="52">
        <v>2000000</v>
      </c>
      <c r="H18" s="253">
        <v>0.02</v>
      </c>
      <c r="I18" s="167" t="s">
        <v>6740</v>
      </c>
      <c r="J18" s="248"/>
      <c r="K18" s="248"/>
      <c r="L18" s="248"/>
      <c r="M18" s="361"/>
      <c r="N18" s="243" t="s">
        <v>6730</v>
      </c>
    </row>
    <row r="19" spans="1:14" ht="42.75">
      <c r="A19" s="248">
        <v>16</v>
      </c>
      <c r="B19" s="265" t="s">
        <v>6737</v>
      </c>
      <c r="C19" s="52">
        <v>1000000</v>
      </c>
      <c r="D19" s="51"/>
      <c r="E19" s="255"/>
      <c r="F19" s="243" t="s">
        <v>6741</v>
      </c>
      <c r="G19" s="52">
        <v>1000000</v>
      </c>
      <c r="H19" s="253">
        <v>0.02</v>
      </c>
      <c r="I19" s="168" t="s">
        <v>6742</v>
      </c>
      <c r="J19" s="248"/>
      <c r="K19" s="248"/>
      <c r="L19" s="248"/>
      <c r="M19" s="361"/>
      <c r="N19" s="243" t="s">
        <v>6743</v>
      </c>
    </row>
    <row r="20" spans="1:14" ht="42.75">
      <c r="A20" s="248">
        <v>17</v>
      </c>
      <c r="B20" s="265" t="s">
        <v>6744</v>
      </c>
      <c r="C20" s="52">
        <v>2000000</v>
      </c>
      <c r="D20" s="51"/>
      <c r="E20" s="255"/>
      <c r="F20" s="243" t="s">
        <v>6738</v>
      </c>
      <c r="G20" s="52">
        <v>2000000</v>
      </c>
      <c r="H20" s="253">
        <v>0.02</v>
      </c>
      <c r="I20" s="168" t="s">
        <v>6739</v>
      </c>
      <c r="J20" s="248"/>
      <c r="K20" s="248"/>
      <c r="L20" s="248"/>
      <c r="M20" s="361"/>
      <c r="N20" s="243" t="s">
        <v>6687</v>
      </c>
    </row>
    <row r="21" spans="1:14" ht="42.75">
      <c r="A21" s="248">
        <v>18</v>
      </c>
      <c r="B21" s="265" t="s">
        <v>6744</v>
      </c>
      <c r="C21" s="52">
        <v>453000</v>
      </c>
      <c r="D21" s="51"/>
      <c r="E21" s="255"/>
      <c r="F21" s="243" t="s">
        <v>6738</v>
      </c>
      <c r="G21" s="52">
        <v>453000</v>
      </c>
      <c r="H21" s="253">
        <v>0.02</v>
      </c>
      <c r="I21" s="168" t="s">
        <v>6745</v>
      </c>
      <c r="J21" s="248"/>
      <c r="K21" s="248"/>
      <c r="L21" s="248"/>
      <c r="M21" s="361"/>
      <c r="N21" s="243" t="s">
        <v>6687</v>
      </c>
    </row>
    <row r="22" spans="1:14" ht="42.75">
      <c r="A22" s="248">
        <v>19</v>
      </c>
      <c r="B22" s="265" t="s">
        <v>6746</v>
      </c>
      <c r="C22" s="52">
        <v>100000</v>
      </c>
      <c r="D22" s="51"/>
      <c r="E22" s="255"/>
      <c r="F22" s="243" t="s">
        <v>6747</v>
      </c>
      <c r="G22" s="52">
        <v>100000</v>
      </c>
      <c r="H22" s="253">
        <v>0.02</v>
      </c>
      <c r="I22" s="168" t="s">
        <v>6748</v>
      </c>
      <c r="J22" s="248"/>
      <c r="K22" s="248"/>
      <c r="L22" s="248"/>
      <c r="M22" s="361"/>
      <c r="N22" s="243" t="s">
        <v>6687</v>
      </c>
    </row>
    <row r="23" spans="1:14" ht="42.75">
      <c r="A23" s="248">
        <v>20</v>
      </c>
      <c r="B23" s="257" t="s">
        <v>6746</v>
      </c>
      <c r="C23" s="119">
        <v>600000</v>
      </c>
      <c r="D23" s="255"/>
      <c r="E23" s="255"/>
      <c r="F23" s="255" t="s">
        <v>6747</v>
      </c>
      <c r="G23" s="119">
        <v>600000</v>
      </c>
      <c r="H23" s="253">
        <v>0.02</v>
      </c>
      <c r="I23" s="168" t="s">
        <v>6713</v>
      </c>
      <c r="J23" s="34"/>
      <c r="K23" s="34"/>
      <c r="L23" s="34"/>
      <c r="M23" s="258"/>
      <c r="N23" s="243"/>
    </row>
    <row r="24" spans="1:14" ht="42.75">
      <c r="A24" s="248">
        <v>21</v>
      </c>
      <c r="B24" s="265" t="s">
        <v>6749</v>
      </c>
      <c r="C24" s="52">
        <v>950000</v>
      </c>
      <c r="D24" s="51"/>
      <c r="E24" s="255"/>
      <c r="F24" s="243" t="s">
        <v>6747</v>
      </c>
      <c r="G24" s="52">
        <v>1000000</v>
      </c>
      <c r="H24" s="253">
        <v>0.05</v>
      </c>
      <c r="I24" s="167" t="s">
        <v>6750</v>
      </c>
      <c r="J24" s="248"/>
      <c r="K24" s="248"/>
      <c r="L24" s="248"/>
      <c r="M24" s="421" t="s">
        <v>6751</v>
      </c>
      <c r="N24" s="243" t="s">
        <v>6752</v>
      </c>
    </row>
    <row r="25" spans="1:14" ht="42.75">
      <c r="A25" s="248">
        <v>22</v>
      </c>
      <c r="B25" s="265" t="s">
        <v>6753</v>
      </c>
      <c r="C25" s="52">
        <v>50000</v>
      </c>
      <c r="D25" s="51"/>
      <c r="E25" s="255"/>
      <c r="F25" s="243" t="s">
        <v>6754</v>
      </c>
      <c r="G25" s="52">
        <v>50000</v>
      </c>
      <c r="H25" s="253">
        <v>0.02</v>
      </c>
      <c r="I25" s="167" t="s">
        <v>6755</v>
      </c>
      <c r="J25" s="248"/>
      <c r="K25" s="248"/>
      <c r="L25" s="248"/>
      <c r="M25" s="361"/>
      <c r="N25" s="243" t="s">
        <v>6687</v>
      </c>
    </row>
    <row r="26" spans="1:14" ht="42.75">
      <c r="A26" s="248">
        <v>23</v>
      </c>
      <c r="B26" s="257" t="s">
        <v>6756</v>
      </c>
      <c r="C26" s="119">
        <v>1530000</v>
      </c>
      <c r="D26" s="255"/>
      <c r="E26" s="255"/>
      <c r="F26" s="243" t="s">
        <v>6757</v>
      </c>
      <c r="G26" s="119">
        <v>1530000</v>
      </c>
      <c r="H26" s="253">
        <v>0.02</v>
      </c>
      <c r="I26" s="168" t="s">
        <v>6758</v>
      </c>
      <c r="J26" s="34"/>
      <c r="K26" s="34"/>
      <c r="L26" s="34"/>
      <c r="M26" s="258"/>
      <c r="N26" s="243"/>
    </row>
    <row r="27" spans="1:14" ht="42.75">
      <c r="A27" s="248">
        <v>24</v>
      </c>
      <c r="B27" s="265" t="s">
        <v>6759</v>
      </c>
      <c r="C27" s="52">
        <v>700000</v>
      </c>
      <c r="D27" s="51"/>
      <c r="E27" s="255"/>
      <c r="F27" s="243" t="s">
        <v>6760</v>
      </c>
      <c r="G27" s="52">
        <v>700000</v>
      </c>
      <c r="H27" s="253">
        <v>0.02</v>
      </c>
      <c r="I27" s="167" t="s">
        <v>6761</v>
      </c>
      <c r="J27" s="248"/>
      <c r="K27" s="248"/>
      <c r="L27" s="248"/>
      <c r="M27" s="361"/>
      <c r="N27" s="243" t="s">
        <v>6687</v>
      </c>
    </row>
    <row r="28" spans="1:14" ht="42.75">
      <c r="A28" s="248">
        <v>25</v>
      </c>
      <c r="B28" s="265" t="s">
        <v>6762</v>
      </c>
      <c r="C28" s="52">
        <v>400000</v>
      </c>
      <c r="D28" s="51"/>
      <c r="E28" s="255"/>
      <c r="F28" s="243" t="s">
        <v>6763</v>
      </c>
      <c r="G28" s="52">
        <v>400000</v>
      </c>
      <c r="H28" s="253">
        <v>0.02</v>
      </c>
      <c r="I28" s="167" t="s">
        <v>6736</v>
      </c>
      <c r="J28" s="248"/>
      <c r="K28" s="248"/>
      <c r="L28" s="248"/>
      <c r="M28" s="361"/>
      <c r="N28" s="243" t="s">
        <v>6730</v>
      </c>
    </row>
    <row r="29" spans="1:14" ht="42.75">
      <c r="A29" s="248">
        <v>26</v>
      </c>
      <c r="B29" s="265" t="s">
        <v>6764</v>
      </c>
      <c r="C29" s="52">
        <v>501000</v>
      </c>
      <c r="D29" s="51"/>
      <c r="E29" s="255"/>
      <c r="F29" s="243" t="s">
        <v>6765</v>
      </c>
      <c r="G29" s="52">
        <v>501000</v>
      </c>
      <c r="H29" s="253">
        <v>0.02</v>
      </c>
      <c r="I29" s="168" t="s">
        <v>6766</v>
      </c>
      <c r="J29" s="248"/>
      <c r="K29" s="248"/>
      <c r="L29" s="248"/>
      <c r="M29" s="361"/>
      <c r="N29" s="243" t="s">
        <v>6767</v>
      </c>
    </row>
    <row r="30" spans="1:14" ht="57">
      <c r="A30" s="248">
        <v>27</v>
      </c>
      <c r="B30" s="257" t="s">
        <v>6768</v>
      </c>
      <c r="C30" s="119">
        <v>57000</v>
      </c>
      <c r="D30" s="255"/>
      <c r="E30" s="255"/>
      <c r="F30" s="255" t="s">
        <v>6769</v>
      </c>
      <c r="G30" s="119">
        <v>60000</v>
      </c>
      <c r="H30" s="253">
        <v>0.05</v>
      </c>
      <c r="I30" s="168" t="s">
        <v>6770</v>
      </c>
      <c r="J30" s="34"/>
      <c r="K30" s="34"/>
      <c r="L30" s="34"/>
      <c r="M30" s="258"/>
      <c r="N30" s="243" t="s">
        <v>6771</v>
      </c>
    </row>
    <row r="31" spans="1:14" ht="42.75">
      <c r="A31" s="248">
        <v>28</v>
      </c>
      <c r="B31" s="265" t="s">
        <v>6772</v>
      </c>
      <c r="C31" s="52">
        <v>500000</v>
      </c>
      <c r="D31" s="51"/>
      <c r="E31" s="255"/>
      <c r="F31" s="243" t="s">
        <v>6773</v>
      </c>
      <c r="G31" s="52">
        <v>500000</v>
      </c>
      <c r="H31" s="253">
        <v>0.02</v>
      </c>
      <c r="I31" s="168" t="s">
        <v>6774</v>
      </c>
      <c r="J31" s="248"/>
      <c r="K31" s="248"/>
      <c r="L31" s="248"/>
      <c r="M31" s="361"/>
      <c r="N31" s="243" t="s">
        <v>6688</v>
      </c>
    </row>
    <row r="32" spans="1:14" ht="42.75">
      <c r="A32" s="248">
        <v>29</v>
      </c>
      <c r="B32" s="265" t="s">
        <v>6775</v>
      </c>
      <c r="C32" s="52">
        <v>352000</v>
      </c>
      <c r="D32" s="51"/>
      <c r="E32" s="255"/>
      <c r="F32" s="243" t="s">
        <v>6776</v>
      </c>
      <c r="G32" s="52">
        <v>352000</v>
      </c>
      <c r="H32" s="253">
        <v>0.02</v>
      </c>
      <c r="I32" s="168" t="s">
        <v>6777</v>
      </c>
      <c r="J32" s="248"/>
      <c r="K32" s="248"/>
      <c r="L32" s="248"/>
      <c r="M32" s="361"/>
      <c r="N32" s="243" t="s">
        <v>6688</v>
      </c>
    </row>
    <row r="33" spans="1:14" ht="42.75">
      <c r="A33" s="248">
        <v>30</v>
      </c>
      <c r="B33" s="265" t="s">
        <v>6778</v>
      </c>
      <c r="C33" s="52">
        <v>100000</v>
      </c>
      <c r="D33" s="51"/>
      <c r="E33" s="255"/>
      <c r="F33" s="243" t="s">
        <v>6776</v>
      </c>
      <c r="G33" s="52">
        <v>100000</v>
      </c>
      <c r="H33" s="253">
        <v>0.02</v>
      </c>
      <c r="I33" s="168" t="s">
        <v>6748</v>
      </c>
      <c r="J33" s="248"/>
      <c r="K33" s="248"/>
      <c r="L33" s="248"/>
      <c r="M33" s="361"/>
      <c r="N33" s="243" t="s">
        <v>6688</v>
      </c>
    </row>
    <row r="34" spans="1:14" ht="42.75">
      <c r="A34" s="248">
        <v>31</v>
      </c>
      <c r="B34" s="265" t="s">
        <v>6779</v>
      </c>
      <c r="C34" s="52">
        <v>210000</v>
      </c>
      <c r="D34" s="51"/>
      <c r="E34" s="255"/>
      <c r="F34" s="243" t="s">
        <v>6780</v>
      </c>
      <c r="G34" s="52">
        <v>210000</v>
      </c>
      <c r="H34" s="253">
        <v>0.02</v>
      </c>
      <c r="I34" s="168" t="s">
        <v>6781</v>
      </c>
      <c r="J34" s="34"/>
      <c r="K34" s="34"/>
      <c r="L34" s="34"/>
      <c r="M34" s="258"/>
      <c r="N34" s="243" t="s">
        <v>6688</v>
      </c>
    </row>
    <row r="35" spans="1:14" ht="42.75">
      <c r="A35" s="248">
        <v>32</v>
      </c>
      <c r="B35" s="265" t="s">
        <v>6782</v>
      </c>
      <c r="C35" s="52">
        <v>311500</v>
      </c>
      <c r="D35" s="51"/>
      <c r="E35" s="255"/>
      <c r="F35" s="243" t="s">
        <v>6783</v>
      </c>
      <c r="G35" s="52">
        <v>311500</v>
      </c>
      <c r="H35" s="253">
        <v>0.02</v>
      </c>
      <c r="I35" s="168" t="s">
        <v>6784</v>
      </c>
      <c r="J35" s="34"/>
      <c r="K35" s="34"/>
      <c r="L35" s="34"/>
      <c r="M35" s="258"/>
      <c r="N35" s="243" t="s">
        <v>6688</v>
      </c>
    </row>
    <row r="36" spans="1:14" ht="42.75">
      <c r="A36" s="248">
        <v>33</v>
      </c>
      <c r="B36" s="265" t="s">
        <v>6785</v>
      </c>
      <c r="C36" s="52">
        <v>356000</v>
      </c>
      <c r="D36" s="51"/>
      <c r="E36" s="255"/>
      <c r="F36" s="243" t="s">
        <v>6786</v>
      </c>
      <c r="G36" s="52">
        <v>356000</v>
      </c>
      <c r="H36" s="253">
        <v>0.02</v>
      </c>
      <c r="I36" s="168" t="s">
        <v>6787</v>
      </c>
      <c r="J36" s="34"/>
      <c r="K36" s="34"/>
      <c r="L36" s="34"/>
      <c r="M36" s="258"/>
      <c r="N36" s="243" t="s">
        <v>6688</v>
      </c>
    </row>
    <row r="37" spans="1:14" ht="42.75">
      <c r="A37" s="248">
        <v>34</v>
      </c>
      <c r="B37" s="265" t="s">
        <v>6788</v>
      </c>
      <c r="C37" s="52">
        <v>300000</v>
      </c>
      <c r="D37" s="51"/>
      <c r="E37" s="255"/>
      <c r="F37" s="243" t="s">
        <v>6789</v>
      </c>
      <c r="G37" s="52">
        <v>300000</v>
      </c>
      <c r="H37" s="253">
        <v>0.02</v>
      </c>
      <c r="I37" s="168" t="s">
        <v>6790</v>
      </c>
      <c r="J37" s="34"/>
      <c r="K37" s="34"/>
      <c r="L37" s="34"/>
      <c r="M37" s="258"/>
      <c r="N37" s="243" t="s">
        <v>6688</v>
      </c>
    </row>
    <row r="38" spans="1:14" ht="42.75">
      <c r="A38" s="248">
        <v>35</v>
      </c>
      <c r="B38" s="265" t="s">
        <v>6791</v>
      </c>
      <c r="C38" s="52">
        <v>440000</v>
      </c>
      <c r="D38" s="51"/>
      <c r="E38" s="255"/>
      <c r="F38" s="243" t="s">
        <v>6792</v>
      </c>
      <c r="G38" s="52">
        <v>440000</v>
      </c>
      <c r="H38" s="253">
        <v>0.02</v>
      </c>
      <c r="I38" s="168" t="s">
        <v>6702</v>
      </c>
      <c r="J38" s="34"/>
      <c r="K38" s="34"/>
      <c r="L38" s="34"/>
      <c r="M38" s="258"/>
      <c r="N38" s="243" t="s">
        <v>6688</v>
      </c>
    </row>
    <row r="39" spans="1:14" ht="42.75">
      <c r="A39" s="248">
        <v>36</v>
      </c>
      <c r="B39" s="265" t="s">
        <v>6793</v>
      </c>
      <c r="C39" s="52">
        <v>890000</v>
      </c>
      <c r="D39" s="51"/>
      <c r="E39" s="255"/>
      <c r="F39" s="243" t="s">
        <v>6794</v>
      </c>
      <c r="G39" s="52">
        <v>890000</v>
      </c>
      <c r="H39" s="253">
        <v>0.02</v>
      </c>
      <c r="I39" s="168" t="s">
        <v>6795</v>
      </c>
      <c r="J39" s="34"/>
      <c r="K39" s="34"/>
      <c r="L39" s="34"/>
      <c r="M39" s="258"/>
      <c r="N39" s="243" t="s">
        <v>6688</v>
      </c>
    </row>
    <row r="40" spans="1:14" ht="42.75">
      <c r="A40" s="248">
        <v>37</v>
      </c>
      <c r="B40" s="265" t="s">
        <v>6796</v>
      </c>
      <c r="C40" s="52">
        <v>400000</v>
      </c>
      <c r="D40" s="51"/>
      <c r="E40" s="255"/>
      <c r="F40" s="243" t="s">
        <v>6797</v>
      </c>
      <c r="G40" s="52">
        <v>400000</v>
      </c>
      <c r="H40" s="253">
        <v>0.02</v>
      </c>
      <c r="I40" s="168" t="s">
        <v>6736</v>
      </c>
      <c r="J40" s="34"/>
      <c r="K40" s="34"/>
      <c r="L40" s="34"/>
      <c r="M40" s="258"/>
      <c r="N40" s="243" t="s">
        <v>6688</v>
      </c>
    </row>
    <row r="41" spans="1:14" ht="42.75">
      <c r="A41" s="248">
        <v>38</v>
      </c>
      <c r="B41" s="265" t="s">
        <v>6798</v>
      </c>
      <c r="C41" s="52">
        <v>372000</v>
      </c>
      <c r="D41" s="51"/>
      <c r="E41" s="255"/>
      <c r="F41" s="243" t="s">
        <v>6799</v>
      </c>
      <c r="G41" s="52">
        <v>400000</v>
      </c>
      <c r="H41" s="253">
        <v>7.0000000000000007E-2</v>
      </c>
      <c r="I41" s="168" t="s">
        <v>6800</v>
      </c>
      <c r="J41" s="34"/>
      <c r="K41" s="34"/>
      <c r="L41" s="34"/>
      <c r="M41" s="258"/>
      <c r="N41" s="243" t="s">
        <v>6767</v>
      </c>
    </row>
    <row r="42" spans="1:14" ht="42.75">
      <c r="A42" s="248">
        <v>39</v>
      </c>
      <c r="B42" s="265" t="s">
        <v>6801</v>
      </c>
      <c r="C42" s="52">
        <v>210000</v>
      </c>
      <c r="D42" s="51"/>
      <c r="E42" s="255"/>
      <c r="F42" s="243" t="s">
        <v>6802</v>
      </c>
      <c r="G42" s="52">
        <v>210000</v>
      </c>
      <c r="H42" s="253">
        <v>0.02</v>
      </c>
      <c r="I42" s="168" t="s">
        <v>6781</v>
      </c>
      <c r="J42" s="34"/>
      <c r="K42" s="34"/>
      <c r="L42" s="34"/>
      <c r="M42" s="258"/>
      <c r="N42" s="243" t="s">
        <v>6803</v>
      </c>
    </row>
    <row r="43" spans="1:14" ht="42.75">
      <c r="A43" s="248">
        <v>40</v>
      </c>
      <c r="B43" s="257" t="s">
        <v>6804</v>
      </c>
      <c r="C43" s="119">
        <v>90000</v>
      </c>
      <c r="D43" s="255"/>
      <c r="E43" s="255"/>
      <c r="F43" s="255" t="s">
        <v>6757</v>
      </c>
      <c r="G43" s="119">
        <v>90000</v>
      </c>
      <c r="H43" s="253">
        <v>0.02</v>
      </c>
      <c r="I43" s="168" t="s">
        <v>6805</v>
      </c>
      <c r="J43" s="34"/>
      <c r="K43" s="34"/>
      <c r="L43" s="34"/>
      <c r="M43" s="258"/>
      <c r="N43" s="243"/>
    </row>
    <row r="44" spans="1:14" ht="42.75">
      <c r="A44" s="248">
        <v>41</v>
      </c>
      <c r="B44" s="265" t="s">
        <v>6806</v>
      </c>
      <c r="C44" s="52">
        <v>900000</v>
      </c>
      <c r="D44" s="51"/>
      <c r="E44" s="255"/>
      <c r="F44" s="243" t="s">
        <v>6807</v>
      </c>
      <c r="G44" s="52">
        <v>900000</v>
      </c>
      <c r="H44" s="253">
        <v>0.02</v>
      </c>
      <c r="I44" s="168" t="s">
        <v>6733</v>
      </c>
      <c r="J44" s="34"/>
      <c r="K44" s="34"/>
      <c r="L44" s="34"/>
      <c r="M44" s="258"/>
      <c r="N44" s="243" t="s">
        <v>6689</v>
      </c>
    </row>
    <row r="45" spans="1:14" ht="42.75">
      <c r="A45" s="248">
        <v>42</v>
      </c>
      <c r="B45" s="265" t="s">
        <v>6808</v>
      </c>
      <c r="C45" s="52">
        <v>680000</v>
      </c>
      <c r="D45" s="51"/>
      <c r="E45" s="255"/>
      <c r="F45" s="243" t="s">
        <v>6809</v>
      </c>
      <c r="G45" s="52">
        <v>680000</v>
      </c>
      <c r="H45" s="253">
        <v>0.02</v>
      </c>
      <c r="I45" s="168" t="s">
        <v>6810</v>
      </c>
      <c r="J45" s="34"/>
      <c r="K45" s="34"/>
      <c r="L45" s="34"/>
      <c r="M45" s="258"/>
      <c r="N45" s="243" t="s">
        <v>6689</v>
      </c>
    </row>
    <row r="46" spans="1:14" ht="42.75">
      <c r="A46" s="248">
        <v>43</v>
      </c>
      <c r="B46" s="265" t="s">
        <v>6811</v>
      </c>
      <c r="C46" s="52">
        <v>700000</v>
      </c>
      <c r="D46" s="51"/>
      <c r="E46" s="255"/>
      <c r="F46" s="243" t="s">
        <v>6812</v>
      </c>
      <c r="G46" s="52">
        <v>700000</v>
      </c>
      <c r="H46" s="253">
        <v>0.02</v>
      </c>
      <c r="I46" s="168" t="s">
        <v>6813</v>
      </c>
      <c r="J46" s="34"/>
      <c r="K46" s="34"/>
      <c r="L46" s="34"/>
      <c r="M46" s="258"/>
      <c r="N46" s="243" t="s">
        <v>6689</v>
      </c>
    </row>
    <row r="47" spans="1:14" ht="42.75">
      <c r="A47" s="248">
        <v>44</v>
      </c>
      <c r="B47" s="265" t="s">
        <v>6814</v>
      </c>
      <c r="C47" s="52">
        <v>404000</v>
      </c>
      <c r="D47" s="51"/>
      <c r="E47" s="255"/>
      <c r="F47" s="243" t="s">
        <v>6815</v>
      </c>
      <c r="G47" s="52">
        <v>404000</v>
      </c>
      <c r="H47" s="253">
        <v>0.02</v>
      </c>
      <c r="I47" s="168" t="s">
        <v>6816</v>
      </c>
      <c r="J47" s="34"/>
      <c r="K47" s="34"/>
      <c r="L47" s="34"/>
      <c r="M47" s="258"/>
      <c r="N47" s="243" t="s">
        <v>6689</v>
      </c>
    </row>
    <row r="48" spans="1:14" ht="42.75">
      <c r="A48" s="248">
        <v>45</v>
      </c>
      <c r="B48" s="265" t="s">
        <v>6817</v>
      </c>
      <c r="C48" s="52">
        <v>300000</v>
      </c>
      <c r="D48" s="51"/>
      <c r="E48" s="255"/>
      <c r="F48" s="243" t="s">
        <v>6815</v>
      </c>
      <c r="G48" s="52">
        <v>300000</v>
      </c>
      <c r="H48" s="253">
        <v>0.02</v>
      </c>
      <c r="I48" s="168" t="s">
        <v>6818</v>
      </c>
      <c r="J48" s="34"/>
      <c r="K48" s="34"/>
      <c r="L48" s="34"/>
      <c r="M48" s="258"/>
      <c r="N48" s="243" t="s">
        <v>6689</v>
      </c>
    </row>
    <row r="49" spans="1:14" ht="42.75">
      <c r="A49" s="248">
        <v>46</v>
      </c>
      <c r="B49" s="265" t="s">
        <v>6819</v>
      </c>
      <c r="C49" s="52">
        <v>1300000</v>
      </c>
      <c r="D49" s="51"/>
      <c r="E49" s="255"/>
      <c r="F49" s="243" t="s">
        <v>6820</v>
      </c>
      <c r="G49" s="52">
        <v>1300000</v>
      </c>
      <c r="H49" s="253">
        <v>0.02</v>
      </c>
      <c r="I49" s="168" t="s">
        <v>6821</v>
      </c>
      <c r="J49" s="34"/>
      <c r="K49" s="34"/>
      <c r="L49" s="34"/>
      <c r="M49" s="258"/>
      <c r="N49" s="243" t="s">
        <v>6822</v>
      </c>
    </row>
    <row r="50" spans="1:14" ht="42.75">
      <c r="A50" s="248">
        <v>47</v>
      </c>
      <c r="B50" s="265" t="s">
        <v>6823</v>
      </c>
      <c r="C50" s="52">
        <v>300000</v>
      </c>
      <c r="D50" s="51"/>
      <c r="E50" s="255"/>
      <c r="F50" s="243" t="s">
        <v>6824</v>
      </c>
      <c r="G50" s="52">
        <v>300000</v>
      </c>
      <c r="H50" s="253">
        <v>0.02</v>
      </c>
      <c r="I50" s="168" t="s">
        <v>6790</v>
      </c>
      <c r="J50" s="34"/>
      <c r="K50" s="34"/>
      <c r="L50" s="34"/>
      <c r="M50" s="258"/>
      <c r="N50" s="243" t="s">
        <v>6825</v>
      </c>
    </row>
    <row r="51" spans="1:14" ht="42.75">
      <c r="A51" s="248">
        <v>48</v>
      </c>
      <c r="B51" s="265" t="s">
        <v>6826</v>
      </c>
      <c r="C51" s="52">
        <v>236000</v>
      </c>
      <c r="D51" s="51"/>
      <c r="E51" s="255"/>
      <c r="F51" s="243" t="s">
        <v>6827</v>
      </c>
      <c r="G51" s="52">
        <v>236000</v>
      </c>
      <c r="H51" s="253">
        <v>0.02</v>
      </c>
      <c r="I51" s="512" t="s">
        <v>6828</v>
      </c>
      <c r="J51" s="34"/>
      <c r="K51" s="34"/>
      <c r="L51" s="34"/>
      <c r="M51" s="258"/>
      <c r="N51" s="243" t="s">
        <v>6690</v>
      </c>
    </row>
    <row r="52" spans="1:14" ht="42.75">
      <c r="A52" s="248">
        <v>49</v>
      </c>
      <c r="B52" s="265" t="s">
        <v>6829</v>
      </c>
      <c r="C52" s="52">
        <v>300000</v>
      </c>
      <c r="D52" s="51"/>
      <c r="E52" s="255"/>
      <c r="F52" s="243" t="s">
        <v>6830</v>
      </c>
      <c r="G52" s="52">
        <v>300000</v>
      </c>
      <c r="H52" s="253">
        <v>0.02</v>
      </c>
      <c r="I52" s="168" t="s">
        <v>6790</v>
      </c>
      <c r="J52" s="34"/>
      <c r="K52" s="34"/>
      <c r="L52" s="34"/>
      <c r="M52" s="258"/>
      <c r="N52" s="243" t="s">
        <v>6690</v>
      </c>
    </row>
    <row r="53" spans="1:14" ht="42.75">
      <c r="A53" s="248">
        <v>50</v>
      </c>
      <c r="B53" s="265" t="s">
        <v>6831</v>
      </c>
      <c r="C53" s="52">
        <v>400000</v>
      </c>
      <c r="D53" s="51"/>
      <c r="E53" s="255"/>
      <c r="F53" s="243" t="s">
        <v>6832</v>
      </c>
      <c r="G53" s="52">
        <v>400000</v>
      </c>
      <c r="H53" s="253">
        <v>0.02</v>
      </c>
      <c r="I53" s="168" t="s">
        <v>6736</v>
      </c>
      <c r="J53" s="34"/>
      <c r="K53" s="34"/>
      <c r="L53" s="34"/>
      <c r="M53" s="258"/>
      <c r="N53" s="243" t="s">
        <v>6690</v>
      </c>
    </row>
    <row r="54" spans="1:14" ht="42.75">
      <c r="A54" s="248">
        <v>51</v>
      </c>
      <c r="B54" s="265" t="s">
        <v>6833</v>
      </c>
      <c r="C54" s="52">
        <v>510000</v>
      </c>
      <c r="D54" s="51"/>
      <c r="E54" s="255"/>
      <c r="F54" s="243" t="s">
        <v>6834</v>
      </c>
      <c r="G54" s="52">
        <v>510000</v>
      </c>
      <c r="H54" s="253">
        <v>0.02</v>
      </c>
      <c r="I54" s="168" t="s">
        <v>6835</v>
      </c>
      <c r="J54" s="34"/>
      <c r="K54" s="34"/>
      <c r="L54" s="34"/>
      <c r="M54" s="258"/>
      <c r="N54" s="243" t="s">
        <v>6690</v>
      </c>
    </row>
    <row r="55" spans="1:14" ht="42.75">
      <c r="A55" s="248">
        <v>52</v>
      </c>
      <c r="B55" s="265" t="s">
        <v>6836</v>
      </c>
      <c r="C55" s="52">
        <v>470000</v>
      </c>
      <c r="D55" s="51"/>
      <c r="E55" s="255"/>
      <c r="F55" s="243" t="s">
        <v>6837</v>
      </c>
      <c r="G55" s="52">
        <v>470000</v>
      </c>
      <c r="H55" s="253">
        <v>0.02</v>
      </c>
      <c r="I55" s="168" t="s">
        <v>6838</v>
      </c>
      <c r="J55" s="34"/>
      <c r="K55" s="34"/>
      <c r="L55" s="34"/>
      <c r="M55" s="258"/>
      <c r="N55" s="243" t="s">
        <v>6825</v>
      </c>
    </row>
    <row r="56" spans="1:14" ht="42.75">
      <c r="A56" s="248">
        <v>53</v>
      </c>
      <c r="B56" s="265" t="s">
        <v>6839</v>
      </c>
      <c r="C56" s="52">
        <v>1000000</v>
      </c>
      <c r="D56" s="51"/>
      <c r="E56" s="255"/>
      <c r="F56" s="243" t="s">
        <v>6840</v>
      </c>
      <c r="G56" s="52">
        <v>1000000</v>
      </c>
      <c r="H56" s="253">
        <v>0.02</v>
      </c>
      <c r="I56" s="168" t="s">
        <v>6742</v>
      </c>
      <c r="J56" s="34"/>
      <c r="K56" s="34"/>
      <c r="L56" s="34"/>
      <c r="M56" s="258"/>
      <c r="N56" s="243" t="s">
        <v>6841</v>
      </c>
    </row>
    <row r="57" spans="1:14" ht="42.75">
      <c r="A57" s="248">
        <v>54</v>
      </c>
      <c r="B57" s="265" t="s">
        <v>6842</v>
      </c>
      <c r="C57" s="52">
        <v>50000</v>
      </c>
      <c r="D57" s="51"/>
      <c r="E57" s="255"/>
      <c r="F57" s="243" t="s">
        <v>6843</v>
      </c>
      <c r="G57" s="52">
        <v>50000</v>
      </c>
      <c r="H57" s="253">
        <v>0.02</v>
      </c>
      <c r="I57" s="168" t="s">
        <v>6844</v>
      </c>
      <c r="J57" s="34"/>
      <c r="K57" s="34"/>
      <c r="L57" s="34"/>
      <c r="M57" s="258"/>
      <c r="N57" s="243" t="s">
        <v>6691</v>
      </c>
    </row>
    <row r="58" spans="1:14" ht="42.75">
      <c r="A58" s="248">
        <v>55</v>
      </c>
      <c r="B58" s="265" t="s">
        <v>6845</v>
      </c>
      <c r="C58" s="52">
        <v>300000</v>
      </c>
      <c r="D58" s="51"/>
      <c r="E58" s="255"/>
      <c r="F58" s="243" t="s">
        <v>6846</v>
      </c>
      <c r="G58" s="52">
        <v>300000</v>
      </c>
      <c r="H58" s="253">
        <v>0.02</v>
      </c>
      <c r="I58" s="168" t="s">
        <v>6790</v>
      </c>
      <c r="J58" s="34"/>
      <c r="K58" s="34"/>
      <c r="L58" s="34"/>
      <c r="M58" s="258"/>
      <c r="N58" s="243" t="s">
        <v>6691</v>
      </c>
    </row>
    <row r="59" spans="1:14" ht="42.75">
      <c r="A59" s="248">
        <v>56</v>
      </c>
      <c r="B59" s="265" t="s">
        <v>6847</v>
      </c>
      <c r="C59" s="52">
        <v>600000</v>
      </c>
      <c r="D59" s="51"/>
      <c r="E59" s="255"/>
      <c r="F59" s="243" t="s">
        <v>6848</v>
      </c>
      <c r="G59" s="52">
        <v>600000</v>
      </c>
      <c r="H59" s="253">
        <v>0.02</v>
      </c>
      <c r="I59" s="168" t="s">
        <v>6713</v>
      </c>
      <c r="J59" s="34"/>
      <c r="K59" s="34"/>
      <c r="L59" s="34"/>
      <c r="M59" s="258"/>
      <c r="N59" s="243" t="s">
        <v>6691</v>
      </c>
    </row>
    <row r="60" spans="1:14" ht="42.75">
      <c r="A60" s="248">
        <v>57</v>
      </c>
      <c r="B60" s="265" t="s">
        <v>6849</v>
      </c>
      <c r="C60" s="52">
        <v>100000</v>
      </c>
      <c r="D60" s="51"/>
      <c r="E60" s="255"/>
      <c r="F60" s="243" t="s">
        <v>6850</v>
      </c>
      <c r="G60" s="52">
        <v>100000</v>
      </c>
      <c r="H60" s="253">
        <v>0.02</v>
      </c>
      <c r="I60" s="168" t="s">
        <v>6748</v>
      </c>
      <c r="J60" s="34"/>
      <c r="K60" s="34"/>
      <c r="L60" s="34"/>
      <c r="M60" s="258"/>
      <c r="N60" s="243" t="s">
        <v>6851</v>
      </c>
    </row>
    <row r="61" spans="1:14" ht="42.75">
      <c r="A61" s="248">
        <v>58</v>
      </c>
      <c r="B61" s="265" t="s">
        <v>6852</v>
      </c>
      <c r="C61" s="52">
        <v>100000</v>
      </c>
      <c r="D61" s="51"/>
      <c r="E61" s="255"/>
      <c r="F61" s="243" t="s">
        <v>6850</v>
      </c>
      <c r="G61" s="52">
        <v>100000</v>
      </c>
      <c r="H61" s="253">
        <v>0.02</v>
      </c>
      <c r="I61" s="168" t="s">
        <v>6748</v>
      </c>
      <c r="J61" s="34"/>
      <c r="K61" s="34"/>
      <c r="L61" s="34"/>
      <c r="M61" s="258"/>
      <c r="N61" s="243" t="s">
        <v>6853</v>
      </c>
    </row>
    <row r="62" spans="1:14" ht="42.75">
      <c r="A62" s="248">
        <v>59</v>
      </c>
      <c r="B62" s="265" t="s">
        <v>6854</v>
      </c>
      <c r="C62" s="52">
        <v>150000</v>
      </c>
      <c r="D62" s="51"/>
      <c r="E62" s="255"/>
      <c r="F62" s="243" t="s">
        <v>6855</v>
      </c>
      <c r="G62" s="52">
        <v>150000</v>
      </c>
      <c r="H62" s="253">
        <v>0.02</v>
      </c>
      <c r="I62" s="168" t="s">
        <v>6790</v>
      </c>
      <c r="J62" s="34"/>
      <c r="K62" s="34"/>
      <c r="L62" s="34"/>
      <c r="M62" s="258"/>
      <c r="N62" s="243" t="s">
        <v>6691</v>
      </c>
    </row>
    <row r="63" spans="1:14" ht="42.75">
      <c r="A63" s="248">
        <v>60</v>
      </c>
      <c r="B63" s="265" t="s">
        <v>6856</v>
      </c>
      <c r="C63" s="52">
        <v>282000</v>
      </c>
      <c r="D63" s="51"/>
      <c r="E63" s="255"/>
      <c r="F63" s="243" t="s">
        <v>6857</v>
      </c>
      <c r="G63" s="52">
        <v>282000</v>
      </c>
      <c r="H63" s="253">
        <v>0.02</v>
      </c>
      <c r="I63" s="168" t="s">
        <v>6858</v>
      </c>
      <c r="J63" s="34"/>
      <c r="K63" s="34"/>
      <c r="L63" s="34"/>
      <c r="M63" s="258"/>
      <c r="N63" s="243" t="s">
        <v>6691</v>
      </c>
    </row>
    <row r="64" spans="1:14" ht="42.75">
      <c r="A64" s="248">
        <v>61</v>
      </c>
      <c r="B64" s="265" t="s">
        <v>6859</v>
      </c>
      <c r="C64" s="52">
        <v>200000</v>
      </c>
      <c r="D64" s="51"/>
      <c r="E64" s="255"/>
      <c r="F64" s="243" t="s">
        <v>6857</v>
      </c>
      <c r="G64" s="52">
        <v>200000</v>
      </c>
      <c r="H64" s="253">
        <v>0.02</v>
      </c>
      <c r="I64" s="168" t="s">
        <v>6860</v>
      </c>
      <c r="J64" s="34"/>
      <c r="K64" s="34"/>
      <c r="L64" s="34"/>
      <c r="M64" s="258"/>
      <c r="N64" s="243" t="s">
        <v>6691</v>
      </c>
    </row>
    <row r="65" spans="1:14" ht="42.75">
      <c r="A65" s="248">
        <v>62</v>
      </c>
      <c r="B65" s="265" t="s">
        <v>6861</v>
      </c>
      <c r="C65" s="52">
        <v>100000</v>
      </c>
      <c r="D65" s="51"/>
      <c r="E65" s="255"/>
      <c r="F65" s="243" t="s">
        <v>6862</v>
      </c>
      <c r="G65" s="52">
        <v>100000</v>
      </c>
      <c r="H65" s="253">
        <v>0.02</v>
      </c>
      <c r="I65" s="168" t="s">
        <v>6748</v>
      </c>
      <c r="J65" s="34"/>
      <c r="K65" s="34"/>
      <c r="L65" s="34"/>
      <c r="M65" s="258"/>
      <c r="N65" s="243" t="s">
        <v>6863</v>
      </c>
    </row>
    <row r="66" spans="1:14" ht="27" customHeight="1">
      <c r="A66" s="554" t="s">
        <v>1938</v>
      </c>
      <c r="B66" s="554"/>
      <c r="C66" s="484">
        <f>SUM(C4:C65)</f>
        <v>33397500</v>
      </c>
      <c r="D66" s="34"/>
      <c r="E66" s="34"/>
      <c r="F66" s="34"/>
      <c r="G66" s="173"/>
      <c r="H66" s="34"/>
      <c r="I66" s="257"/>
      <c r="J66" s="34"/>
      <c r="K66" s="34"/>
      <c r="L66" s="34"/>
      <c r="M66" s="258"/>
      <c r="N66" s="243"/>
    </row>
    <row r="67" spans="1:14" ht="31.5" customHeight="1">
      <c r="A67" s="610" t="s">
        <v>9458</v>
      </c>
      <c r="B67" s="610"/>
      <c r="C67" s="610"/>
      <c r="D67" s="610"/>
      <c r="E67" s="610"/>
      <c r="F67" s="610"/>
      <c r="G67" s="610"/>
      <c r="H67" s="610"/>
      <c r="I67" s="610"/>
      <c r="J67" s="610"/>
      <c r="K67" s="610"/>
      <c r="L67" s="610"/>
      <c r="M67" s="610"/>
      <c r="N67" s="610"/>
    </row>
  </sheetData>
  <mergeCells count="14">
    <mergeCell ref="A67:N67"/>
    <mergeCell ref="A66:B66"/>
    <mergeCell ref="M2:N3"/>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76" fitToHeight="0" orientation="landscape" horizontalDpi="4294967295" verticalDpi="4294967295" r:id="rId1"/>
  <headerFooter>
    <oddFooter>&amp;C&amp;P</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98"/>
  <sheetViews>
    <sheetView zoomScale="90" zoomScaleNormal="90" workbookViewId="0">
      <selection activeCell="C3" sqref="C3:D173"/>
    </sheetView>
  </sheetViews>
  <sheetFormatPr defaultColWidth="9" defaultRowHeight="14.25"/>
  <cols>
    <col min="1" max="1" width="5.375" style="3" customWidth="1"/>
    <col min="2" max="2" width="11.75" style="3" customWidth="1"/>
    <col min="3" max="3" width="17.25" style="3" customWidth="1"/>
    <col min="4" max="4" width="16.125" style="3" customWidth="1"/>
    <col min="5" max="5" width="11.875" style="19" customWidth="1"/>
    <col min="6" max="6" width="18.25" style="3" customWidth="1"/>
    <col min="7" max="7" width="17.75" style="11" customWidth="1"/>
    <col min="8" max="16384" width="9" style="3"/>
  </cols>
  <sheetData>
    <row r="1" spans="1:7" s="2" customFormat="1" ht="19.5">
      <c r="A1" s="1" t="s">
        <v>8787</v>
      </c>
      <c r="E1" s="22"/>
      <c r="G1" s="41"/>
    </row>
    <row r="2" spans="1:7">
      <c r="A2" s="244" t="s">
        <v>6864</v>
      </c>
      <c r="B2" s="244" t="s">
        <v>1</v>
      </c>
      <c r="C2" s="244" t="s">
        <v>6865</v>
      </c>
      <c r="D2" s="244" t="s">
        <v>22</v>
      </c>
      <c r="E2" s="120" t="s">
        <v>84</v>
      </c>
      <c r="F2" s="244" t="s">
        <v>6866</v>
      </c>
      <c r="G2" s="244" t="s">
        <v>6867</v>
      </c>
    </row>
    <row r="3" spans="1:7" ht="42.75">
      <c r="A3" s="248">
        <v>1</v>
      </c>
      <c r="B3" s="248" t="s">
        <v>6868</v>
      </c>
      <c r="C3" s="255"/>
      <c r="D3" s="255"/>
      <c r="E3" s="254">
        <v>300000</v>
      </c>
      <c r="F3" s="255"/>
      <c r="G3" s="243" t="s">
        <v>6869</v>
      </c>
    </row>
    <row r="4" spans="1:7" ht="42.75">
      <c r="A4" s="248">
        <v>2</v>
      </c>
      <c r="B4" s="248" t="s">
        <v>6870</v>
      </c>
      <c r="C4" s="255"/>
      <c r="D4" s="255"/>
      <c r="E4" s="254">
        <v>60000</v>
      </c>
      <c r="F4" s="248"/>
      <c r="G4" s="243" t="s">
        <v>6871</v>
      </c>
    </row>
    <row r="5" spans="1:7" ht="42.75">
      <c r="A5" s="248">
        <v>3</v>
      </c>
      <c r="B5" s="248" t="s">
        <v>6872</v>
      </c>
      <c r="C5" s="255"/>
      <c r="D5" s="255"/>
      <c r="E5" s="254">
        <v>500000</v>
      </c>
      <c r="F5" s="248"/>
      <c r="G5" s="243" t="s">
        <v>6873</v>
      </c>
    </row>
    <row r="6" spans="1:7" ht="42.75">
      <c r="A6" s="248">
        <v>4</v>
      </c>
      <c r="B6" s="248" t="s">
        <v>5837</v>
      </c>
      <c r="C6" s="255"/>
      <c r="D6" s="255"/>
      <c r="E6" s="254">
        <v>30000</v>
      </c>
      <c r="F6" s="248"/>
      <c r="G6" s="243" t="s">
        <v>6874</v>
      </c>
    </row>
    <row r="7" spans="1:7" ht="42.75">
      <c r="A7" s="248">
        <v>5</v>
      </c>
      <c r="B7" s="248" t="s">
        <v>6875</v>
      </c>
      <c r="C7" s="255"/>
      <c r="D7" s="243"/>
      <c r="E7" s="254">
        <v>24000</v>
      </c>
      <c r="F7" s="243" t="s">
        <v>6876</v>
      </c>
      <c r="G7" s="243" t="s">
        <v>6877</v>
      </c>
    </row>
    <row r="8" spans="1:7" ht="42.75">
      <c r="A8" s="248">
        <v>6</v>
      </c>
      <c r="B8" s="248" t="s">
        <v>6878</v>
      </c>
      <c r="C8" s="255"/>
      <c r="D8" s="243"/>
      <c r="E8" s="254">
        <v>430000</v>
      </c>
      <c r="F8" s="380" t="s">
        <v>6876</v>
      </c>
      <c r="G8" s="243" t="s">
        <v>6879</v>
      </c>
    </row>
    <row r="9" spans="1:7" ht="42.75">
      <c r="A9" s="248">
        <v>7</v>
      </c>
      <c r="B9" s="248" t="s">
        <v>6880</v>
      </c>
      <c r="C9" s="255"/>
      <c r="D9" s="243"/>
      <c r="E9" s="254">
        <v>102000</v>
      </c>
      <c r="F9" s="380" t="s">
        <v>6876</v>
      </c>
      <c r="G9" s="243" t="s">
        <v>6881</v>
      </c>
    </row>
    <row r="10" spans="1:7" ht="42.75">
      <c r="A10" s="248">
        <v>8</v>
      </c>
      <c r="B10" s="248" t="s">
        <v>6882</v>
      </c>
      <c r="C10" s="255"/>
      <c r="D10" s="243"/>
      <c r="E10" s="254">
        <v>130000</v>
      </c>
      <c r="F10" s="380" t="s">
        <v>6876</v>
      </c>
      <c r="G10" s="243" t="s">
        <v>6881</v>
      </c>
    </row>
    <row r="11" spans="1:7" ht="42.75">
      <c r="A11" s="248">
        <v>9</v>
      </c>
      <c r="B11" s="248" t="s">
        <v>6883</v>
      </c>
      <c r="C11" s="255"/>
      <c r="D11" s="243"/>
      <c r="E11" s="254">
        <v>45000</v>
      </c>
      <c r="F11" s="243" t="s">
        <v>6876</v>
      </c>
      <c r="G11" s="243" t="s">
        <v>6884</v>
      </c>
    </row>
    <row r="12" spans="1:7" ht="42.75">
      <c r="A12" s="248">
        <v>10</v>
      </c>
      <c r="B12" s="248" t="s">
        <v>6885</v>
      </c>
      <c r="C12" s="255"/>
      <c r="D12" s="243"/>
      <c r="E12" s="254">
        <v>100000</v>
      </c>
      <c r="F12" s="243" t="s">
        <v>6687</v>
      </c>
      <c r="G12" s="243" t="s">
        <v>6886</v>
      </c>
    </row>
    <row r="13" spans="1:7" ht="42.75">
      <c r="A13" s="248">
        <v>11</v>
      </c>
      <c r="B13" s="248" t="s">
        <v>6887</v>
      </c>
      <c r="C13" s="255"/>
      <c r="D13" s="243"/>
      <c r="E13" s="254">
        <v>512000</v>
      </c>
      <c r="F13" s="243" t="s">
        <v>6876</v>
      </c>
      <c r="G13" s="243" t="s">
        <v>6888</v>
      </c>
    </row>
    <row r="14" spans="1:7" ht="42.75">
      <c r="A14" s="248">
        <v>12</v>
      </c>
      <c r="B14" s="248" t="s">
        <v>6889</v>
      </c>
      <c r="C14" s="255"/>
      <c r="D14" s="243"/>
      <c r="E14" s="254">
        <v>40000</v>
      </c>
      <c r="F14" s="243" t="s">
        <v>6876</v>
      </c>
      <c r="G14" s="243" t="s">
        <v>6890</v>
      </c>
    </row>
    <row r="15" spans="1:7" ht="42.75">
      <c r="A15" s="248">
        <v>13</v>
      </c>
      <c r="B15" s="248" t="s">
        <v>6891</v>
      </c>
      <c r="C15" s="255"/>
      <c r="D15" s="243"/>
      <c r="E15" s="254">
        <v>360000</v>
      </c>
      <c r="F15" s="243" t="s">
        <v>6876</v>
      </c>
      <c r="G15" s="243" t="s">
        <v>6892</v>
      </c>
    </row>
    <row r="16" spans="1:7" ht="42.75">
      <c r="A16" s="248">
        <v>14</v>
      </c>
      <c r="B16" s="248" t="s">
        <v>6893</v>
      </c>
      <c r="C16" s="255"/>
      <c r="D16" s="243"/>
      <c r="E16" s="254">
        <v>24000</v>
      </c>
      <c r="F16" s="243" t="s">
        <v>6876</v>
      </c>
      <c r="G16" s="243" t="s">
        <v>6894</v>
      </c>
    </row>
    <row r="17" spans="1:7" ht="42.75">
      <c r="A17" s="248">
        <v>15</v>
      </c>
      <c r="B17" s="248" t="s">
        <v>6895</v>
      </c>
      <c r="C17" s="255"/>
      <c r="D17" s="243"/>
      <c r="E17" s="254">
        <v>186000</v>
      </c>
      <c r="F17" s="243" t="s">
        <v>6876</v>
      </c>
      <c r="G17" s="243" t="s">
        <v>6896</v>
      </c>
    </row>
    <row r="18" spans="1:7" ht="42.75">
      <c r="A18" s="248">
        <v>16</v>
      </c>
      <c r="B18" s="248" t="s">
        <v>6897</v>
      </c>
      <c r="C18" s="255"/>
      <c r="D18" s="243"/>
      <c r="E18" s="254">
        <v>40000</v>
      </c>
      <c r="F18" s="243" t="s">
        <v>6898</v>
      </c>
      <c r="G18" s="243" t="s">
        <v>6899</v>
      </c>
    </row>
    <row r="19" spans="1:7" ht="42.75">
      <c r="A19" s="248">
        <v>17</v>
      </c>
      <c r="B19" s="248" t="s">
        <v>1380</v>
      </c>
      <c r="C19" s="255"/>
      <c r="D19" s="243"/>
      <c r="E19" s="254">
        <v>42000</v>
      </c>
      <c r="F19" s="243" t="s">
        <v>6898</v>
      </c>
      <c r="G19" s="243" t="s">
        <v>6900</v>
      </c>
    </row>
    <row r="20" spans="1:7" ht="42.75">
      <c r="A20" s="248">
        <v>18</v>
      </c>
      <c r="B20" s="248" t="s">
        <v>6901</v>
      </c>
      <c r="C20" s="255"/>
      <c r="D20" s="243"/>
      <c r="E20" s="254">
        <v>212000</v>
      </c>
      <c r="F20" s="243" t="s">
        <v>6898</v>
      </c>
      <c r="G20" s="243" t="s">
        <v>6902</v>
      </c>
    </row>
    <row r="21" spans="1:7" ht="42.75">
      <c r="A21" s="248">
        <v>19</v>
      </c>
      <c r="B21" s="248" t="s">
        <v>6903</v>
      </c>
      <c r="C21" s="255"/>
      <c r="D21" s="243"/>
      <c r="E21" s="254">
        <v>48000</v>
      </c>
      <c r="F21" s="243" t="s">
        <v>6898</v>
      </c>
      <c r="G21" s="243" t="s">
        <v>6904</v>
      </c>
    </row>
    <row r="22" spans="1:7" ht="42.75">
      <c r="A22" s="248">
        <v>20</v>
      </c>
      <c r="B22" s="248" t="s">
        <v>6905</v>
      </c>
      <c r="C22" s="255"/>
      <c r="D22" s="243"/>
      <c r="E22" s="254">
        <v>304000</v>
      </c>
      <c r="F22" s="243" t="s">
        <v>6906</v>
      </c>
      <c r="G22" s="243" t="s">
        <v>6907</v>
      </c>
    </row>
    <row r="23" spans="1:7" ht="42.75">
      <c r="A23" s="248">
        <v>21</v>
      </c>
      <c r="B23" s="248" t="s">
        <v>6908</v>
      </c>
      <c r="C23" s="255"/>
      <c r="D23" s="243"/>
      <c r="E23" s="254">
        <v>40000</v>
      </c>
      <c r="F23" s="243" t="s">
        <v>6906</v>
      </c>
      <c r="G23" s="243" t="s">
        <v>6909</v>
      </c>
    </row>
    <row r="24" spans="1:7" ht="42.75">
      <c r="A24" s="248">
        <v>22</v>
      </c>
      <c r="B24" s="248" t="s">
        <v>6910</v>
      </c>
      <c r="C24" s="255"/>
      <c r="D24" s="243"/>
      <c r="E24" s="254">
        <v>691000</v>
      </c>
      <c r="F24" s="243" t="s">
        <v>6898</v>
      </c>
      <c r="G24" s="243" t="s">
        <v>6911</v>
      </c>
    </row>
    <row r="25" spans="1:7" ht="42.75">
      <c r="A25" s="248">
        <v>23</v>
      </c>
      <c r="B25" s="248" t="s">
        <v>6910</v>
      </c>
      <c r="C25" s="255"/>
      <c r="D25" s="243"/>
      <c r="E25" s="254">
        <v>12000</v>
      </c>
      <c r="F25" s="243" t="s">
        <v>6898</v>
      </c>
      <c r="G25" s="243" t="s">
        <v>6911</v>
      </c>
    </row>
    <row r="26" spans="1:7" ht="42.75">
      <c r="A26" s="248">
        <v>24</v>
      </c>
      <c r="B26" s="248" t="s">
        <v>6910</v>
      </c>
      <c r="C26" s="255"/>
      <c r="D26" s="243"/>
      <c r="E26" s="254">
        <v>20000</v>
      </c>
      <c r="F26" s="243" t="s">
        <v>6898</v>
      </c>
      <c r="G26" s="243" t="s">
        <v>6912</v>
      </c>
    </row>
    <row r="27" spans="1:7" ht="42.75">
      <c r="A27" s="248">
        <v>25</v>
      </c>
      <c r="B27" s="248" t="s">
        <v>6913</v>
      </c>
      <c r="C27" s="255"/>
      <c r="D27" s="243"/>
      <c r="E27" s="254">
        <v>32000</v>
      </c>
      <c r="F27" s="243" t="s">
        <v>6898</v>
      </c>
      <c r="G27" s="243" t="s">
        <v>6914</v>
      </c>
    </row>
    <row r="28" spans="1:7" ht="42.75">
      <c r="A28" s="248">
        <v>26</v>
      </c>
      <c r="B28" s="248" t="s">
        <v>1274</v>
      </c>
      <c r="C28" s="255"/>
      <c r="D28" s="243"/>
      <c r="E28" s="254">
        <v>56000</v>
      </c>
      <c r="F28" s="243" t="s">
        <v>6898</v>
      </c>
      <c r="G28" s="243" t="s">
        <v>6915</v>
      </c>
    </row>
    <row r="29" spans="1:7" ht="42.75">
      <c r="A29" s="248">
        <v>27</v>
      </c>
      <c r="B29" s="248" t="s">
        <v>6916</v>
      </c>
      <c r="C29" s="255"/>
      <c r="D29" s="243"/>
      <c r="E29" s="254">
        <v>8000</v>
      </c>
      <c r="F29" s="243" t="s">
        <v>6898</v>
      </c>
      <c r="G29" s="243" t="s">
        <v>6917</v>
      </c>
    </row>
    <row r="30" spans="1:7" ht="42.75">
      <c r="A30" s="248">
        <v>28</v>
      </c>
      <c r="B30" s="248" t="s">
        <v>6918</v>
      </c>
      <c r="C30" s="255"/>
      <c r="D30" s="243"/>
      <c r="E30" s="254">
        <v>204000</v>
      </c>
      <c r="F30" s="243" t="s">
        <v>6906</v>
      </c>
      <c r="G30" s="243" t="s">
        <v>6919</v>
      </c>
    </row>
    <row r="31" spans="1:7" ht="42.75">
      <c r="A31" s="248">
        <v>29</v>
      </c>
      <c r="B31" s="248" t="s">
        <v>1394</v>
      </c>
      <c r="C31" s="255"/>
      <c r="D31" s="243"/>
      <c r="E31" s="254">
        <v>50000</v>
      </c>
      <c r="F31" s="243" t="s">
        <v>6898</v>
      </c>
      <c r="G31" s="243" t="s">
        <v>6919</v>
      </c>
    </row>
    <row r="32" spans="1:7" ht="42.75">
      <c r="A32" s="248">
        <v>30</v>
      </c>
      <c r="B32" s="248" t="s">
        <v>6920</v>
      </c>
      <c r="C32" s="255"/>
      <c r="D32" s="243"/>
      <c r="E32" s="254">
        <v>40000</v>
      </c>
      <c r="F32" s="243" t="s">
        <v>6898</v>
      </c>
      <c r="G32" s="243" t="s">
        <v>6921</v>
      </c>
    </row>
    <row r="33" spans="1:7" ht="42.75">
      <c r="A33" s="248">
        <v>31</v>
      </c>
      <c r="B33" s="248" t="s">
        <v>6922</v>
      </c>
      <c r="C33" s="255"/>
      <c r="D33" s="243"/>
      <c r="E33" s="254">
        <v>56500</v>
      </c>
      <c r="F33" s="243" t="s">
        <v>6898</v>
      </c>
      <c r="G33" s="243" t="s">
        <v>6923</v>
      </c>
    </row>
    <row r="34" spans="1:7" ht="42.75">
      <c r="A34" s="248">
        <v>32</v>
      </c>
      <c r="B34" s="248" t="s">
        <v>6924</v>
      </c>
      <c r="C34" s="255"/>
      <c r="D34" s="243"/>
      <c r="E34" s="254">
        <v>104000</v>
      </c>
      <c r="F34" s="243" t="s">
        <v>6898</v>
      </c>
      <c r="G34" s="243" t="s">
        <v>6925</v>
      </c>
    </row>
    <row r="35" spans="1:7" ht="42.75">
      <c r="A35" s="248">
        <v>33</v>
      </c>
      <c r="B35" s="248" t="s">
        <v>6926</v>
      </c>
      <c r="C35" s="255"/>
      <c r="D35" s="243"/>
      <c r="E35" s="254">
        <v>8000</v>
      </c>
      <c r="F35" s="243" t="s">
        <v>6898</v>
      </c>
      <c r="G35" s="243" t="s">
        <v>6927</v>
      </c>
    </row>
    <row r="36" spans="1:7" ht="42.75">
      <c r="A36" s="248">
        <v>34</v>
      </c>
      <c r="B36" s="248" t="s">
        <v>6928</v>
      </c>
      <c r="C36" s="255"/>
      <c r="D36" s="243"/>
      <c r="E36" s="254">
        <v>32000</v>
      </c>
      <c r="F36" s="243" t="s">
        <v>6906</v>
      </c>
      <c r="G36" s="243" t="s">
        <v>6929</v>
      </c>
    </row>
    <row r="37" spans="1:7" ht="42.75">
      <c r="A37" s="248">
        <v>35</v>
      </c>
      <c r="B37" s="248" t="s">
        <v>6930</v>
      </c>
      <c r="C37" s="255"/>
      <c r="D37" s="243"/>
      <c r="E37" s="254">
        <v>56000</v>
      </c>
      <c r="F37" s="365" t="s">
        <v>6931</v>
      </c>
      <c r="G37" s="243" t="s">
        <v>6932</v>
      </c>
    </row>
    <row r="38" spans="1:7" ht="42.75">
      <c r="A38" s="248">
        <v>36</v>
      </c>
      <c r="B38" s="248" t="s">
        <v>1485</v>
      </c>
      <c r="C38" s="255"/>
      <c r="D38" s="243"/>
      <c r="E38" s="254">
        <v>8000</v>
      </c>
      <c r="F38" s="243" t="s">
        <v>6931</v>
      </c>
      <c r="G38" s="243" t="s">
        <v>6933</v>
      </c>
    </row>
    <row r="39" spans="1:7" ht="42.75">
      <c r="A39" s="248">
        <v>37</v>
      </c>
      <c r="B39" s="248" t="s">
        <v>6934</v>
      </c>
      <c r="C39" s="255"/>
      <c r="D39" s="243"/>
      <c r="E39" s="254">
        <v>44000</v>
      </c>
      <c r="F39" s="243" t="s">
        <v>6931</v>
      </c>
      <c r="G39" s="243" t="s">
        <v>6935</v>
      </c>
    </row>
    <row r="40" spans="1:7" ht="42.75">
      <c r="A40" s="248">
        <v>38</v>
      </c>
      <c r="B40" s="248" t="s">
        <v>6936</v>
      </c>
      <c r="C40" s="255"/>
      <c r="D40" s="243"/>
      <c r="E40" s="254">
        <v>132000</v>
      </c>
      <c r="F40" s="243" t="s">
        <v>6931</v>
      </c>
      <c r="G40" s="243" t="s">
        <v>6937</v>
      </c>
    </row>
    <row r="41" spans="1:7" ht="42.75">
      <c r="A41" s="248">
        <v>39</v>
      </c>
      <c r="B41" s="248" t="s">
        <v>6938</v>
      </c>
      <c r="C41" s="255"/>
      <c r="D41" s="243"/>
      <c r="E41" s="254">
        <v>110000</v>
      </c>
      <c r="F41" s="243" t="s">
        <v>6931</v>
      </c>
      <c r="G41" s="243" t="s">
        <v>6937</v>
      </c>
    </row>
    <row r="42" spans="1:7" ht="42.75">
      <c r="A42" s="248">
        <v>40</v>
      </c>
      <c r="B42" s="248" t="s">
        <v>6939</v>
      </c>
      <c r="C42" s="255"/>
      <c r="D42" s="243"/>
      <c r="E42" s="254">
        <v>48000</v>
      </c>
      <c r="F42" s="243" t="s">
        <v>6931</v>
      </c>
      <c r="G42" s="243" t="s">
        <v>6940</v>
      </c>
    </row>
    <row r="43" spans="1:7" ht="42.75">
      <c r="A43" s="248">
        <v>41</v>
      </c>
      <c r="B43" s="248" t="s">
        <v>3745</v>
      </c>
      <c r="C43" s="255"/>
      <c r="D43" s="243"/>
      <c r="E43" s="254">
        <v>40000</v>
      </c>
      <c r="F43" s="243" t="s">
        <v>6931</v>
      </c>
      <c r="G43" s="255" t="s">
        <v>6941</v>
      </c>
    </row>
    <row r="44" spans="1:7" ht="42.75">
      <c r="A44" s="248">
        <v>42</v>
      </c>
      <c r="B44" s="248" t="s">
        <v>6942</v>
      </c>
      <c r="C44" s="255"/>
      <c r="D44" s="243"/>
      <c r="E44" s="254">
        <v>330000</v>
      </c>
      <c r="F44" s="243" t="s">
        <v>6931</v>
      </c>
      <c r="G44" s="243" t="s">
        <v>6943</v>
      </c>
    </row>
    <row r="45" spans="1:7" ht="42.75">
      <c r="A45" s="248">
        <v>43</v>
      </c>
      <c r="B45" s="248" t="s">
        <v>6944</v>
      </c>
      <c r="C45" s="255"/>
      <c r="D45" s="243"/>
      <c r="E45" s="254">
        <v>6000</v>
      </c>
      <c r="F45" s="243" t="s">
        <v>6945</v>
      </c>
      <c r="G45" s="243" t="s">
        <v>6943</v>
      </c>
    </row>
    <row r="46" spans="1:7" ht="42.75">
      <c r="A46" s="248">
        <v>44</v>
      </c>
      <c r="B46" s="248" t="s">
        <v>6944</v>
      </c>
      <c r="C46" s="255"/>
      <c r="D46" s="243"/>
      <c r="E46" s="254">
        <v>400000</v>
      </c>
      <c r="F46" s="243" t="s">
        <v>6931</v>
      </c>
      <c r="G46" s="243" t="s">
        <v>6946</v>
      </c>
    </row>
    <row r="47" spans="1:7" ht="42.75">
      <c r="A47" s="248">
        <v>45</v>
      </c>
      <c r="B47" s="248" t="s">
        <v>6947</v>
      </c>
      <c r="C47" s="255"/>
      <c r="D47" s="243"/>
      <c r="E47" s="254">
        <v>146000</v>
      </c>
      <c r="F47" s="243" t="s">
        <v>6931</v>
      </c>
      <c r="G47" s="243" t="s">
        <v>6948</v>
      </c>
    </row>
    <row r="48" spans="1:7" ht="42.75">
      <c r="A48" s="248">
        <v>46</v>
      </c>
      <c r="B48" s="248" t="s">
        <v>6949</v>
      </c>
      <c r="C48" s="255"/>
      <c r="D48" s="243"/>
      <c r="E48" s="254">
        <v>72000</v>
      </c>
      <c r="F48" s="243" t="s">
        <v>6931</v>
      </c>
      <c r="G48" s="243" t="s">
        <v>6950</v>
      </c>
    </row>
    <row r="49" spans="1:7" ht="42.75">
      <c r="A49" s="248">
        <v>47</v>
      </c>
      <c r="B49" s="248" t="s">
        <v>6951</v>
      </c>
      <c r="C49" s="255"/>
      <c r="D49" s="243"/>
      <c r="E49" s="254">
        <v>32000</v>
      </c>
      <c r="F49" s="243" t="s">
        <v>6931</v>
      </c>
      <c r="G49" s="243" t="s">
        <v>6950</v>
      </c>
    </row>
    <row r="50" spans="1:7" ht="42.75">
      <c r="A50" s="248">
        <v>48</v>
      </c>
      <c r="B50" s="248" t="s">
        <v>6952</v>
      </c>
      <c r="C50" s="255"/>
      <c r="D50" s="243"/>
      <c r="E50" s="254">
        <v>32000</v>
      </c>
      <c r="F50" s="243" t="s">
        <v>6931</v>
      </c>
      <c r="G50" s="243" t="s">
        <v>6953</v>
      </c>
    </row>
    <row r="51" spans="1:7" ht="42.75">
      <c r="A51" s="248">
        <v>49</v>
      </c>
      <c r="B51" s="248" t="s">
        <v>6954</v>
      </c>
      <c r="C51" s="255"/>
      <c r="D51" s="243"/>
      <c r="E51" s="254">
        <v>56000</v>
      </c>
      <c r="F51" s="243" t="s">
        <v>6931</v>
      </c>
      <c r="G51" s="243" t="s">
        <v>6953</v>
      </c>
    </row>
    <row r="52" spans="1:7" ht="42.75">
      <c r="A52" s="248">
        <v>50</v>
      </c>
      <c r="B52" s="248" t="s">
        <v>6955</v>
      </c>
      <c r="C52" s="255"/>
      <c r="D52" s="243"/>
      <c r="E52" s="254">
        <v>8000</v>
      </c>
      <c r="F52" s="243" t="s">
        <v>6931</v>
      </c>
      <c r="G52" s="243" t="s">
        <v>6956</v>
      </c>
    </row>
    <row r="53" spans="1:7" ht="42.75">
      <c r="A53" s="248">
        <v>51</v>
      </c>
      <c r="B53" s="248" t="s">
        <v>6957</v>
      </c>
      <c r="C53" s="255"/>
      <c r="D53" s="243"/>
      <c r="E53" s="254">
        <v>256000</v>
      </c>
      <c r="F53" s="243" t="s">
        <v>6931</v>
      </c>
      <c r="G53" s="243" t="s">
        <v>6958</v>
      </c>
    </row>
    <row r="54" spans="1:7" ht="42.75">
      <c r="A54" s="248">
        <v>52</v>
      </c>
      <c r="B54" s="248" t="s">
        <v>6959</v>
      </c>
      <c r="C54" s="255"/>
      <c r="D54" s="243"/>
      <c r="E54" s="254">
        <v>20000</v>
      </c>
      <c r="F54" s="243" t="s">
        <v>6931</v>
      </c>
      <c r="G54" s="243" t="s">
        <v>6960</v>
      </c>
    </row>
    <row r="55" spans="1:7" ht="42.75">
      <c r="A55" s="248">
        <v>53</v>
      </c>
      <c r="B55" s="248" t="s">
        <v>6961</v>
      </c>
      <c r="C55" s="255"/>
      <c r="D55" s="243"/>
      <c r="E55" s="254">
        <v>8000</v>
      </c>
      <c r="F55" s="243" t="s">
        <v>6931</v>
      </c>
      <c r="G55" s="243" t="s">
        <v>6962</v>
      </c>
    </row>
    <row r="56" spans="1:7" ht="42.75">
      <c r="A56" s="248">
        <v>54</v>
      </c>
      <c r="B56" s="248" t="s">
        <v>6963</v>
      </c>
      <c r="C56" s="255"/>
      <c r="D56" s="243"/>
      <c r="E56" s="254">
        <v>40000</v>
      </c>
      <c r="F56" s="243" t="s">
        <v>6931</v>
      </c>
      <c r="G56" s="243" t="s">
        <v>6964</v>
      </c>
    </row>
    <row r="57" spans="1:7" ht="42.75">
      <c r="A57" s="248">
        <v>55</v>
      </c>
      <c r="B57" s="248" t="s">
        <v>6965</v>
      </c>
      <c r="C57" s="255"/>
      <c r="D57" s="243"/>
      <c r="E57" s="254">
        <v>7000</v>
      </c>
      <c r="F57" s="243" t="s">
        <v>6945</v>
      </c>
      <c r="G57" s="243" t="s">
        <v>6966</v>
      </c>
    </row>
    <row r="58" spans="1:7" ht="42.75">
      <c r="A58" s="248">
        <v>56</v>
      </c>
      <c r="B58" s="248" t="s">
        <v>6967</v>
      </c>
      <c r="C58" s="255"/>
      <c r="D58" s="243"/>
      <c r="E58" s="254">
        <v>6000</v>
      </c>
      <c r="F58" s="243" t="s">
        <v>6931</v>
      </c>
      <c r="G58" s="243" t="s">
        <v>6968</v>
      </c>
    </row>
    <row r="59" spans="1:7" ht="42.75">
      <c r="A59" s="248">
        <v>57</v>
      </c>
      <c r="B59" s="248" t="s">
        <v>6969</v>
      </c>
      <c r="C59" s="255"/>
      <c r="D59" s="243"/>
      <c r="E59" s="254">
        <v>36000</v>
      </c>
      <c r="F59" s="243" t="s">
        <v>6931</v>
      </c>
      <c r="G59" s="243" t="s">
        <v>6970</v>
      </c>
    </row>
    <row r="60" spans="1:7" ht="42.75">
      <c r="A60" s="248">
        <v>58</v>
      </c>
      <c r="B60" s="248" t="s">
        <v>1494</v>
      </c>
      <c r="C60" s="255"/>
      <c r="D60" s="243"/>
      <c r="E60" s="254">
        <v>74000</v>
      </c>
      <c r="F60" s="243" t="s">
        <v>6931</v>
      </c>
      <c r="G60" s="243" t="s">
        <v>6971</v>
      </c>
    </row>
    <row r="61" spans="1:7" ht="42.75">
      <c r="A61" s="248">
        <v>59</v>
      </c>
      <c r="B61" s="248" t="s">
        <v>2869</v>
      </c>
      <c r="C61" s="255"/>
      <c r="D61" s="243"/>
      <c r="E61" s="254">
        <v>200000</v>
      </c>
      <c r="F61" s="243" t="s">
        <v>6945</v>
      </c>
      <c r="G61" s="255" t="s">
        <v>6972</v>
      </c>
    </row>
    <row r="62" spans="1:7" ht="42.75">
      <c r="A62" s="248">
        <v>60</v>
      </c>
      <c r="B62" s="248" t="s">
        <v>6973</v>
      </c>
      <c r="C62" s="255"/>
      <c r="D62" s="243"/>
      <c r="E62" s="254">
        <v>300000</v>
      </c>
      <c r="F62" s="243" t="s">
        <v>6931</v>
      </c>
      <c r="G62" s="243" t="s">
        <v>6974</v>
      </c>
    </row>
    <row r="63" spans="1:7" ht="42.75">
      <c r="A63" s="248">
        <v>61</v>
      </c>
      <c r="B63" s="248" t="s">
        <v>6975</v>
      </c>
      <c r="C63" s="255"/>
      <c r="D63" s="243"/>
      <c r="E63" s="254">
        <v>300000</v>
      </c>
      <c r="F63" s="243" t="s">
        <v>6976</v>
      </c>
      <c r="G63" s="243" t="s">
        <v>6977</v>
      </c>
    </row>
    <row r="64" spans="1:7" ht="42.75">
      <c r="A64" s="248">
        <v>62</v>
      </c>
      <c r="B64" s="248" t="s">
        <v>6978</v>
      </c>
      <c r="C64" s="255"/>
      <c r="D64" s="243"/>
      <c r="E64" s="254">
        <v>150000</v>
      </c>
      <c r="F64" s="243" t="s">
        <v>6945</v>
      </c>
      <c r="G64" s="243" t="s">
        <v>6979</v>
      </c>
    </row>
    <row r="65" spans="1:7" ht="42.75">
      <c r="A65" s="248">
        <v>63</v>
      </c>
      <c r="B65" s="248" t="s">
        <v>6980</v>
      </c>
      <c r="C65" s="255"/>
      <c r="D65" s="243"/>
      <c r="E65" s="254">
        <v>200000</v>
      </c>
      <c r="F65" s="243" t="s">
        <v>6931</v>
      </c>
      <c r="G65" s="243" t="s">
        <v>6979</v>
      </c>
    </row>
    <row r="66" spans="1:7" ht="42.75">
      <c r="A66" s="248">
        <v>64</v>
      </c>
      <c r="B66" s="248" t="s">
        <v>6981</v>
      </c>
      <c r="C66" s="255"/>
      <c r="D66" s="243"/>
      <c r="E66" s="254">
        <v>177000</v>
      </c>
      <c r="F66" s="243" t="s">
        <v>6931</v>
      </c>
      <c r="G66" s="243" t="s">
        <v>6982</v>
      </c>
    </row>
    <row r="67" spans="1:7" ht="42.75">
      <c r="A67" s="248">
        <v>65</v>
      </c>
      <c r="B67" s="248" t="s">
        <v>6983</v>
      </c>
      <c r="C67" s="255"/>
      <c r="D67" s="243"/>
      <c r="E67" s="254">
        <v>300000</v>
      </c>
      <c r="F67" s="243" t="s">
        <v>6931</v>
      </c>
      <c r="G67" s="243" t="s">
        <v>6984</v>
      </c>
    </row>
    <row r="68" spans="1:7" ht="42.75">
      <c r="A68" s="248">
        <v>66</v>
      </c>
      <c r="B68" s="248" t="s">
        <v>3200</v>
      </c>
      <c r="C68" s="255"/>
      <c r="D68" s="243"/>
      <c r="E68" s="254">
        <v>200000</v>
      </c>
      <c r="F68" s="243" t="s">
        <v>6976</v>
      </c>
      <c r="G68" s="243" t="s">
        <v>6985</v>
      </c>
    </row>
    <row r="69" spans="1:7" ht="42.75">
      <c r="A69" s="248">
        <v>67</v>
      </c>
      <c r="B69" s="248" t="s">
        <v>6986</v>
      </c>
      <c r="C69" s="255"/>
      <c r="D69" s="243"/>
      <c r="E69" s="254">
        <v>185000</v>
      </c>
      <c r="F69" s="365" t="s">
        <v>6987</v>
      </c>
      <c r="G69" s="243" t="s">
        <v>6988</v>
      </c>
    </row>
    <row r="70" spans="1:7" ht="42.75">
      <c r="A70" s="248">
        <v>68</v>
      </c>
      <c r="B70" s="248" t="s">
        <v>6989</v>
      </c>
      <c r="C70" s="255"/>
      <c r="D70" s="243"/>
      <c r="E70" s="254">
        <v>200000</v>
      </c>
      <c r="F70" s="243" t="s">
        <v>6990</v>
      </c>
      <c r="G70" s="243" t="s">
        <v>6991</v>
      </c>
    </row>
    <row r="71" spans="1:7" ht="42.75">
      <c r="A71" s="248">
        <v>69</v>
      </c>
      <c r="B71" s="248" t="s">
        <v>6992</v>
      </c>
      <c r="C71" s="255"/>
      <c r="D71" s="243"/>
      <c r="E71" s="254">
        <v>330000</v>
      </c>
      <c r="F71" s="243" t="s">
        <v>6990</v>
      </c>
      <c r="G71" s="255" t="s">
        <v>6993</v>
      </c>
    </row>
    <row r="72" spans="1:7" ht="42.75">
      <c r="A72" s="248">
        <v>70</v>
      </c>
      <c r="B72" s="248" t="s">
        <v>2827</v>
      </c>
      <c r="C72" s="255"/>
      <c r="D72" s="243"/>
      <c r="E72" s="254">
        <v>30000</v>
      </c>
      <c r="F72" s="243" t="s">
        <v>6987</v>
      </c>
      <c r="G72" s="243" t="s">
        <v>6994</v>
      </c>
    </row>
    <row r="73" spans="1:7" ht="42.75">
      <c r="A73" s="248">
        <v>71</v>
      </c>
      <c r="B73" s="248" t="s">
        <v>6995</v>
      </c>
      <c r="C73" s="255"/>
      <c r="D73" s="243"/>
      <c r="E73" s="254">
        <v>185000</v>
      </c>
      <c r="F73" s="243" t="s">
        <v>6990</v>
      </c>
      <c r="G73" s="243" t="s">
        <v>6996</v>
      </c>
    </row>
    <row r="74" spans="1:7" ht="42.75">
      <c r="A74" s="248">
        <v>72</v>
      </c>
      <c r="B74" s="248" t="s">
        <v>1514</v>
      </c>
      <c r="C74" s="255"/>
      <c r="D74" s="243"/>
      <c r="E74" s="254">
        <v>96000</v>
      </c>
      <c r="F74" s="243" t="s">
        <v>6990</v>
      </c>
      <c r="G74" s="243" t="s">
        <v>6997</v>
      </c>
    </row>
    <row r="75" spans="1:7" ht="42.75">
      <c r="A75" s="248">
        <v>73</v>
      </c>
      <c r="B75" s="248" t="s">
        <v>6594</v>
      </c>
      <c r="C75" s="255"/>
      <c r="D75" s="243"/>
      <c r="E75" s="254">
        <v>30000</v>
      </c>
      <c r="F75" s="243" t="s">
        <v>6990</v>
      </c>
      <c r="G75" s="243" t="s">
        <v>6998</v>
      </c>
    </row>
    <row r="76" spans="1:7" ht="42.75">
      <c r="A76" s="248">
        <v>74</v>
      </c>
      <c r="B76" s="248" t="s">
        <v>6999</v>
      </c>
      <c r="C76" s="255"/>
      <c r="D76" s="243"/>
      <c r="E76" s="254">
        <v>20000</v>
      </c>
      <c r="F76" s="243" t="s">
        <v>6990</v>
      </c>
      <c r="G76" s="243" t="s">
        <v>7000</v>
      </c>
    </row>
    <row r="77" spans="1:7" ht="42.75">
      <c r="A77" s="248">
        <v>75</v>
      </c>
      <c r="B77" s="248" t="s">
        <v>7001</v>
      </c>
      <c r="C77" s="255"/>
      <c r="D77" s="243"/>
      <c r="E77" s="254">
        <v>105000</v>
      </c>
      <c r="F77" s="243" t="s">
        <v>6990</v>
      </c>
      <c r="G77" s="243" t="s">
        <v>7002</v>
      </c>
    </row>
    <row r="78" spans="1:7" ht="42.75">
      <c r="A78" s="248">
        <v>76</v>
      </c>
      <c r="B78" s="248" t="s">
        <v>7001</v>
      </c>
      <c r="C78" s="255"/>
      <c r="D78" s="243"/>
      <c r="E78" s="254">
        <v>100000</v>
      </c>
      <c r="F78" s="243" t="s">
        <v>6990</v>
      </c>
      <c r="G78" s="243" t="s">
        <v>7003</v>
      </c>
    </row>
    <row r="79" spans="1:7" ht="42.75">
      <c r="A79" s="248">
        <v>77</v>
      </c>
      <c r="B79" s="248" t="s">
        <v>7004</v>
      </c>
      <c r="C79" s="255"/>
      <c r="D79" s="243"/>
      <c r="E79" s="254">
        <v>100000</v>
      </c>
      <c r="F79" s="243" t="s">
        <v>6990</v>
      </c>
      <c r="G79" s="243" t="s">
        <v>7005</v>
      </c>
    </row>
    <row r="80" spans="1:7" ht="42.75">
      <c r="A80" s="248">
        <v>78</v>
      </c>
      <c r="B80" s="248" t="s">
        <v>7006</v>
      </c>
      <c r="C80" s="255"/>
      <c r="D80" s="243"/>
      <c r="E80" s="254">
        <v>100000</v>
      </c>
      <c r="F80" s="243" t="s">
        <v>6990</v>
      </c>
      <c r="G80" s="243" t="s">
        <v>7005</v>
      </c>
    </row>
    <row r="81" spans="1:7" ht="42.75">
      <c r="A81" s="248">
        <v>79</v>
      </c>
      <c r="B81" s="248" t="s">
        <v>7007</v>
      </c>
      <c r="C81" s="255"/>
      <c r="D81" s="243"/>
      <c r="E81" s="254">
        <v>130000</v>
      </c>
      <c r="F81" s="243" t="s">
        <v>6990</v>
      </c>
      <c r="G81" s="243" t="s">
        <v>7008</v>
      </c>
    </row>
    <row r="82" spans="1:7" ht="42.75">
      <c r="A82" s="248">
        <v>80</v>
      </c>
      <c r="B82" s="248" t="s">
        <v>7009</v>
      </c>
      <c r="C82" s="255"/>
      <c r="D82" s="243"/>
      <c r="E82" s="254">
        <v>30000</v>
      </c>
      <c r="F82" s="243" t="s">
        <v>6987</v>
      </c>
      <c r="G82" s="243" t="s">
        <v>7008</v>
      </c>
    </row>
    <row r="83" spans="1:7" ht="42.75">
      <c r="A83" s="248">
        <v>81</v>
      </c>
      <c r="B83" s="248" t="s">
        <v>7010</v>
      </c>
      <c r="C83" s="255"/>
      <c r="D83" s="243"/>
      <c r="E83" s="254">
        <v>200000</v>
      </c>
      <c r="F83" s="243" t="s">
        <v>6990</v>
      </c>
      <c r="G83" s="243" t="s">
        <v>7011</v>
      </c>
    </row>
    <row r="84" spans="1:7" ht="42.75">
      <c r="A84" s="248">
        <v>82</v>
      </c>
      <c r="B84" s="248" t="s">
        <v>7012</v>
      </c>
      <c r="C84" s="255"/>
      <c r="D84" s="243"/>
      <c r="E84" s="254">
        <v>226000</v>
      </c>
      <c r="F84" s="243" t="s">
        <v>6987</v>
      </c>
      <c r="G84" s="243" t="s">
        <v>7011</v>
      </c>
    </row>
    <row r="85" spans="1:7" ht="42.75">
      <c r="A85" s="248">
        <v>83</v>
      </c>
      <c r="B85" s="248" t="s">
        <v>1172</v>
      </c>
      <c r="C85" s="255"/>
      <c r="D85" s="243"/>
      <c r="E85" s="254">
        <v>20000</v>
      </c>
      <c r="F85" s="243" t="s">
        <v>6990</v>
      </c>
      <c r="G85" s="243" t="s">
        <v>7013</v>
      </c>
    </row>
    <row r="86" spans="1:7" ht="42.75">
      <c r="A86" s="248">
        <v>84</v>
      </c>
      <c r="B86" s="248" t="s">
        <v>7014</v>
      </c>
      <c r="C86" s="255"/>
      <c r="D86" s="243"/>
      <c r="E86" s="254">
        <v>30000</v>
      </c>
      <c r="F86" s="243" t="s">
        <v>6990</v>
      </c>
      <c r="G86" s="243" t="s">
        <v>7015</v>
      </c>
    </row>
    <row r="87" spans="1:7" ht="42.75">
      <c r="A87" s="248">
        <v>85</v>
      </c>
      <c r="B87" s="248" t="s">
        <v>7016</v>
      </c>
      <c r="C87" s="255"/>
      <c r="D87" s="243"/>
      <c r="E87" s="254">
        <v>200000</v>
      </c>
      <c r="F87" s="243" t="s">
        <v>6987</v>
      </c>
      <c r="G87" s="243" t="s">
        <v>7017</v>
      </c>
    </row>
    <row r="88" spans="1:7" ht="42.75">
      <c r="A88" s="248">
        <v>86</v>
      </c>
      <c r="B88" s="248" t="s">
        <v>7018</v>
      </c>
      <c r="C88" s="255"/>
      <c r="D88" s="243"/>
      <c r="E88" s="254">
        <v>221000</v>
      </c>
      <c r="F88" s="243" t="s">
        <v>6990</v>
      </c>
      <c r="G88" s="243" t="s">
        <v>7019</v>
      </c>
    </row>
    <row r="89" spans="1:7" ht="42.75">
      <c r="A89" s="248">
        <v>87</v>
      </c>
      <c r="B89" s="248" t="s">
        <v>7020</v>
      </c>
      <c r="C89" s="255"/>
      <c r="D89" s="243"/>
      <c r="E89" s="254">
        <v>46000</v>
      </c>
      <c r="F89" s="243" t="s">
        <v>6987</v>
      </c>
      <c r="G89" s="243" t="s">
        <v>7021</v>
      </c>
    </row>
    <row r="90" spans="1:7" ht="42.75">
      <c r="A90" s="248">
        <v>88</v>
      </c>
      <c r="B90" s="248" t="s">
        <v>1529</v>
      </c>
      <c r="C90" s="255"/>
      <c r="D90" s="243"/>
      <c r="E90" s="254">
        <v>90000</v>
      </c>
      <c r="F90" s="243" t="s">
        <v>6990</v>
      </c>
      <c r="G90" s="243" t="s">
        <v>7022</v>
      </c>
    </row>
    <row r="91" spans="1:7" ht="42.75">
      <c r="A91" s="248">
        <v>89</v>
      </c>
      <c r="B91" s="248" t="s">
        <v>7023</v>
      </c>
      <c r="C91" s="255"/>
      <c r="D91" s="243"/>
      <c r="E91" s="254">
        <v>130000</v>
      </c>
      <c r="F91" s="243" t="s">
        <v>7024</v>
      </c>
      <c r="G91" s="243" t="s">
        <v>7025</v>
      </c>
    </row>
    <row r="92" spans="1:7" ht="42.75">
      <c r="A92" s="248">
        <v>90</v>
      </c>
      <c r="B92" s="248" t="s">
        <v>7026</v>
      </c>
      <c r="C92" s="255"/>
      <c r="D92" s="243"/>
      <c r="E92" s="254">
        <v>200000</v>
      </c>
      <c r="F92" s="243" t="s">
        <v>7024</v>
      </c>
      <c r="G92" s="243" t="s">
        <v>7027</v>
      </c>
    </row>
    <row r="93" spans="1:7" ht="42.75">
      <c r="A93" s="248">
        <v>91</v>
      </c>
      <c r="B93" s="248" t="s">
        <v>7028</v>
      </c>
      <c r="C93" s="255"/>
      <c r="D93" s="243"/>
      <c r="E93" s="254">
        <v>20000</v>
      </c>
      <c r="F93" s="243" t="s">
        <v>7024</v>
      </c>
      <c r="G93" s="243" t="s">
        <v>7029</v>
      </c>
    </row>
    <row r="94" spans="1:7" ht="42.75">
      <c r="A94" s="248">
        <v>92</v>
      </c>
      <c r="B94" s="248" t="s">
        <v>2859</v>
      </c>
      <c r="C94" s="255"/>
      <c r="D94" s="243"/>
      <c r="E94" s="254">
        <v>200000</v>
      </c>
      <c r="F94" s="243" t="s">
        <v>7024</v>
      </c>
      <c r="G94" s="243" t="s">
        <v>7030</v>
      </c>
    </row>
    <row r="95" spans="1:7" ht="42.75">
      <c r="A95" s="248">
        <v>93</v>
      </c>
      <c r="B95" s="248" t="s">
        <v>1534</v>
      </c>
      <c r="C95" s="255"/>
      <c r="D95" s="243"/>
      <c r="E95" s="254">
        <v>30000</v>
      </c>
      <c r="F95" s="243" t="s">
        <v>7031</v>
      </c>
      <c r="G95" s="243" t="s">
        <v>7032</v>
      </c>
    </row>
    <row r="96" spans="1:7" ht="42.75">
      <c r="A96" s="248">
        <v>94</v>
      </c>
      <c r="B96" s="248" t="s">
        <v>1536</v>
      </c>
      <c r="C96" s="255"/>
      <c r="D96" s="243"/>
      <c r="E96" s="254">
        <v>221000</v>
      </c>
      <c r="F96" s="243" t="s">
        <v>7024</v>
      </c>
      <c r="G96" s="243" t="s">
        <v>7033</v>
      </c>
    </row>
    <row r="97" spans="1:7" ht="42.75">
      <c r="A97" s="248">
        <v>95</v>
      </c>
      <c r="B97" s="248" t="s">
        <v>7034</v>
      </c>
      <c r="C97" s="255"/>
      <c r="D97" s="243"/>
      <c r="E97" s="254">
        <v>42000</v>
      </c>
      <c r="F97" s="243" t="s">
        <v>7024</v>
      </c>
      <c r="G97" s="243" t="s">
        <v>7035</v>
      </c>
    </row>
    <row r="98" spans="1:7" ht="42.75">
      <c r="A98" s="248">
        <v>96</v>
      </c>
      <c r="B98" s="248" t="s">
        <v>7036</v>
      </c>
      <c r="C98" s="255"/>
      <c r="D98" s="243"/>
      <c r="E98" s="254">
        <v>20000</v>
      </c>
      <c r="F98" s="243" t="s">
        <v>7024</v>
      </c>
      <c r="G98" s="243" t="s">
        <v>7037</v>
      </c>
    </row>
    <row r="99" spans="1:7" ht="42.75">
      <c r="A99" s="248">
        <v>97</v>
      </c>
      <c r="B99" s="248" t="s">
        <v>7038</v>
      </c>
      <c r="C99" s="255"/>
      <c r="D99" s="243"/>
      <c r="E99" s="254">
        <v>200000</v>
      </c>
      <c r="F99" s="243" t="s">
        <v>7024</v>
      </c>
      <c r="G99" s="243" t="s">
        <v>7039</v>
      </c>
    </row>
    <row r="100" spans="1:7" ht="42.75">
      <c r="A100" s="248">
        <v>98</v>
      </c>
      <c r="B100" s="248" t="s">
        <v>1177</v>
      </c>
      <c r="C100" s="255"/>
      <c r="D100" s="243"/>
      <c r="E100" s="254">
        <v>296000</v>
      </c>
      <c r="F100" s="243" t="s">
        <v>6691</v>
      </c>
      <c r="G100" s="243" t="s">
        <v>7040</v>
      </c>
    </row>
    <row r="101" spans="1:7" ht="42.75">
      <c r="A101" s="248">
        <v>99</v>
      </c>
      <c r="B101" s="248" t="s">
        <v>7041</v>
      </c>
      <c r="C101" s="255"/>
      <c r="D101" s="243"/>
      <c r="E101" s="254">
        <v>221000</v>
      </c>
      <c r="F101" s="243" t="s">
        <v>7024</v>
      </c>
      <c r="G101" s="243" t="s">
        <v>7042</v>
      </c>
    </row>
    <row r="102" spans="1:7" ht="42.75">
      <c r="A102" s="248">
        <v>100</v>
      </c>
      <c r="B102" s="248" t="s">
        <v>7041</v>
      </c>
      <c r="C102" s="255"/>
      <c r="D102" s="243"/>
      <c r="E102" s="254">
        <v>30000</v>
      </c>
      <c r="F102" s="243" t="s">
        <v>7024</v>
      </c>
      <c r="G102" s="243" t="s">
        <v>7042</v>
      </c>
    </row>
    <row r="103" spans="1:7" ht="42.75">
      <c r="A103" s="248">
        <v>101</v>
      </c>
      <c r="B103" s="248" t="s">
        <v>7043</v>
      </c>
      <c r="C103" s="255"/>
      <c r="D103" s="243"/>
      <c r="E103" s="254">
        <v>315000</v>
      </c>
      <c r="F103" s="243" t="s">
        <v>7044</v>
      </c>
      <c r="G103" s="243" t="s">
        <v>7045</v>
      </c>
    </row>
    <row r="104" spans="1:7" ht="42.75">
      <c r="A104" s="248">
        <v>102</v>
      </c>
      <c r="B104" s="248" t="s">
        <v>7046</v>
      </c>
      <c r="C104" s="255"/>
      <c r="D104" s="243"/>
      <c r="E104" s="254">
        <v>205000</v>
      </c>
      <c r="F104" s="243" t="s">
        <v>7024</v>
      </c>
      <c r="G104" s="243" t="s">
        <v>7047</v>
      </c>
    </row>
    <row r="105" spans="1:7" ht="42.75">
      <c r="A105" s="248">
        <v>103</v>
      </c>
      <c r="B105" s="248" t="s">
        <v>7048</v>
      </c>
      <c r="C105" s="255"/>
      <c r="D105" s="243"/>
      <c r="E105" s="254">
        <v>42000</v>
      </c>
      <c r="F105" s="255" t="s">
        <v>7024</v>
      </c>
      <c r="G105" s="243" t="s">
        <v>7049</v>
      </c>
    </row>
    <row r="106" spans="1:7" ht="42.75">
      <c r="A106" s="248">
        <v>104</v>
      </c>
      <c r="B106" s="248" t="s">
        <v>2951</v>
      </c>
      <c r="C106" s="255"/>
      <c r="D106" s="255"/>
      <c r="E106" s="254">
        <v>3000</v>
      </c>
      <c r="F106" s="255" t="s">
        <v>7050</v>
      </c>
      <c r="G106" s="243" t="s">
        <v>7051</v>
      </c>
    </row>
    <row r="107" spans="1:7" ht="42.75">
      <c r="A107" s="248">
        <v>105</v>
      </c>
      <c r="B107" s="248" t="s">
        <v>7052</v>
      </c>
      <c r="C107" s="255"/>
      <c r="D107" s="255"/>
      <c r="E107" s="254">
        <v>2000</v>
      </c>
      <c r="F107" s="243" t="s">
        <v>7050</v>
      </c>
      <c r="G107" s="243" t="s">
        <v>7053</v>
      </c>
    </row>
    <row r="108" spans="1:7" ht="42.75">
      <c r="A108" s="248">
        <v>106</v>
      </c>
      <c r="B108" s="248" t="s">
        <v>7054</v>
      </c>
      <c r="C108" s="255"/>
      <c r="D108" s="255"/>
      <c r="E108" s="254">
        <v>2000</v>
      </c>
      <c r="F108" s="243" t="s">
        <v>7050</v>
      </c>
      <c r="G108" s="243" t="s">
        <v>7055</v>
      </c>
    </row>
    <row r="109" spans="1:7" ht="42.75">
      <c r="A109" s="248">
        <v>107</v>
      </c>
      <c r="B109" s="248" t="s">
        <v>1694</v>
      </c>
      <c r="C109" s="255"/>
      <c r="D109" s="255"/>
      <c r="E109" s="254">
        <v>2000</v>
      </c>
      <c r="F109" s="243" t="s">
        <v>7056</v>
      </c>
      <c r="G109" s="243" t="s">
        <v>7053</v>
      </c>
    </row>
    <row r="110" spans="1:7" ht="42.75">
      <c r="A110" s="248">
        <v>108</v>
      </c>
      <c r="B110" s="248" t="s">
        <v>7057</v>
      </c>
      <c r="C110" s="255"/>
      <c r="D110" s="255"/>
      <c r="E110" s="254">
        <v>2000</v>
      </c>
      <c r="F110" s="243" t="s">
        <v>7056</v>
      </c>
      <c r="G110" s="243" t="s">
        <v>7058</v>
      </c>
    </row>
    <row r="111" spans="1:7" ht="42.75">
      <c r="A111" s="248">
        <v>109</v>
      </c>
      <c r="B111" s="248" t="s">
        <v>7059</v>
      </c>
      <c r="C111" s="255"/>
      <c r="D111" s="243"/>
      <c r="E111" s="254">
        <v>2000</v>
      </c>
      <c r="F111" s="243" t="s">
        <v>7050</v>
      </c>
      <c r="G111" s="243" t="s">
        <v>7060</v>
      </c>
    </row>
    <row r="112" spans="1:7" ht="42.75">
      <c r="A112" s="248">
        <v>110</v>
      </c>
      <c r="B112" s="248" t="s">
        <v>5981</v>
      </c>
      <c r="C112" s="255"/>
      <c r="D112" s="243"/>
      <c r="E112" s="254">
        <v>2000</v>
      </c>
      <c r="F112" s="243" t="s">
        <v>7061</v>
      </c>
      <c r="G112" s="243" t="s">
        <v>7062</v>
      </c>
    </row>
    <row r="113" spans="1:7" ht="42.75">
      <c r="A113" s="248">
        <v>111</v>
      </c>
      <c r="B113" s="248" t="s">
        <v>7063</v>
      </c>
      <c r="C113" s="255"/>
      <c r="D113" s="243"/>
      <c r="E113" s="254">
        <v>1000</v>
      </c>
      <c r="F113" s="243" t="s">
        <v>7064</v>
      </c>
      <c r="G113" s="243" t="s">
        <v>7065</v>
      </c>
    </row>
    <row r="114" spans="1:7" ht="42.75">
      <c r="A114" s="248">
        <v>112</v>
      </c>
      <c r="B114" s="248" t="s">
        <v>7066</v>
      </c>
      <c r="C114" s="255"/>
      <c r="D114" s="243"/>
      <c r="E114" s="254">
        <v>2000</v>
      </c>
      <c r="F114" s="243" t="s">
        <v>7061</v>
      </c>
      <c r="G114" s="243" t="s">
        <v>7067</v>
      </c>
    </row>
    <row r="115" spans="1:7" ht="42.75">
      <c r="A115" s="248">
        <v>113</v>
      </c>
      <c r="B115" s="248" t="s">
        <v>1628</v>
      </c>
      <c r="C115" s="255"/>
      <c r="D115" s="243"/>
      <c r="E115" s="254">
        <v>1000</v>
      </c>
      <c r="F115" s="243" t="s">
        <v>7061</v>
      </c>
      <c r="G115" s="243" t="s">
        <v>7065</v>
      </c>
    </row>
    <row r="116" spans="1:7" ht="42.75">
      <c r="A116" s="248">
        <v>114</v>
      </c>
      <c r="B116" s="248" t="s">
        <v>7068</v>
      </c>
      <c r="C116" s="255"/>
      <c r="D116" s="243"/>
      <c r="E116" s="254">
        <v>2000</v>
      </c>
      <c r="F116" s="243" t="s">
        <v>7061</v>
      </c>
      <c r="G116" s="243" t="s">
        <v>7069</v>
      </c>
    </row>
    <row r="117" spans="1:7" ht="42.75">
      <c r="A117" s="248">
        <v>115</v>
      </c>
      <c r="B117" s="248" t="s">
        <v>7070</v>
      </c>
      <c r="C117" s="255"/>
      <c r="D117" s="243"/>
      <c r="E117" s="254">
        <v>2000</v>
      </c>
      <c r="F117" s="255" t="s">
        <v>7061</v>
      </c>
      <c r="G117" s="243" t="s">
        <v>7071</v>
      </c>
    </row>
    <row r="118" spans="1:7" ht="42.75">
      <c r="A118" s="248">
        <v>116</v>
      </c>
      <c r="B118" s="248" t="s">
        <v>7072</v>
      </c>
      <c r="C118" s="255"/>
      <c r="D118" s="255"/>
      <c r="E118" s="254">
        <v>1000</v>
      </c>
      <c r="F118" s="255" t="s">
        <v>7061</v>
      </c>
      <c r="G118" s="243" t="s">
        <v>7073</v>
      </c>
    </row>
    <row r="119" spans="1:7" ht="42.75">
      <c r="A119" s="248">
        <v>117</v>
      </c>
      <c r="B119" s="248" t="s">
        <v>7074</v>
      </c>
      <c r="C119" s="255"/>
      <c r="D119" s="255"/>
      <c r="E119" s="254">
        <v>2000</v>
      </c>
      <c r="F119" s="243" t="s">
        <v>7061</v>
      </c>
      <c r="G119" s="243" t="s">
        <v>7075</v>
      </c>
    </row>
    <row r="120" spans="1:7" ht="42.75">
      <c r="A120" s="248">
        <v>118</v>
      </c>
      <c r="B120" s="248" t="s">
        <v>7076</v>
      </c>
      <c r="C120" s="255"/>
      <c r="D120" s="255"/>
      <c r="E120" s="254">
        <v>2000</v>
      </c>
      <c r="F120" s="243" t="s">
        <v>7061</v>
      </c>
      <c r="G120" s="243" t="s">
        <v>7075</v>
      </c>
    </row>
    <row r="121" spans="1:7" ht="42.75">
      <c r="A121" s="248">
        <v>119</v>
      </c>
      <c r="B121" s="248" t="s">
        <v>1646</v>
      </c>
      <c r="C121" s="255"/>
      <c r="D121" s="255"/>
      <c r="E121" s="254">
        <v>2000</v>
      </c>
      <c r="F121" s="243" t="s">
        <v>7061</v>
      </c>
      <c r="G121" s="243" t="s">
        <v>7077</v>
      </c>
    </row>
    <row r="122" spans="1:7" ht="42.75">
      <c r="A122" s="248">
        <v>120</v>
      </c>
      <c r="B122" s="248" t="s">
        <v>7078</v>
      </c>
      <c r="C122" s="255"/>
      <c r="D122" s="255"/>
      <c r="E122" s="254">
        <v>2000</v>
      </c>
      <c r="F122" s="243" t="s">
        <v>7061</v>
      </c>
      <c r="G122" s="243" t="s">
        <v>7079</v>
      </c>
    </row>
    <row r="123" spans="1:7" ht="42.75">
      <c r="A123" s="248">
        <v>121</v>
      </c>
      <c r="B123" s="248" t="s">
        <v>7080</v>
      </c>
      <c r="C123" s="255"/>
      <c r="D123" s="255"/>
      <c r="E123" s="254">
        <v>3000</v>
      </c>
      <c r="F123" s="255" t="s">
        <v>7061</v>
      </c>
      <c r="G123" s="243" t="s">
        <v>7081</v>
      </c>
    </row>
    <row r="124" spans="1:7" ht="42.75">
      <c r="A124" s="248">
        <v>122</v>
      </c>
      <c r="B124" s="248" t="s">
        <v>7082</v>
      </c>
      <c r="C124" s="255"/>
      <c r="D124" s="255"/>
      <c r="E124" s="254">
        <v>2000</v>
      </c>
      <c r="F124" s="243" t="s">
        <v>7064</v>
      </c>
      <c r="G124" s="243" t="s">
        <v>7083</v>
      </c>
    </row>
    <row r="125" spans="1:7" ht="42.75">
      <c r="A125" s="248">
        <v>123</v>
      </c>
      <c r="B125" s="248" t="s">
        <v>7084</v>
      </c>
      <c r="C125" s="255"/>
      <c r="D125" s="255"/>
      <c r="E125" s="254">
        <v>2000</v>
      </c>
      <c r="F125" s="243" t="s">
        <v>7061</v>
      </c>
      <c r="G125" s="243" t="s">
        <v>7085</v>
      </c>
    </row>
    <row r="126" spans="1:7" ht="42.75">
      <c r="A126" s="248">
        <v>124</v>
      </c>
      <c r="B126" s="248" t="s">
        <v>7086</v>
      </c>
      <c r="C126" s="255"/>
      <c r="D126" s="255"/>
      <c r="E126" s="254">
        <v>2000</v>
      </c>
      <c r="F126" s="243" t="s">
        <v>7087</v>
      </c>
      <c r="G126" s="243" t="s">
        <v>7085</v>
      </c>
    </row>
    <row r="127" spans="1:7" ht="42.75">
      <c r="A127" s="248">
        <v>125</v>
      </c>
      <c r="B127" s="248" t="s">
        <v>7088</v>
      </c>
      <c r="C127" s="255"/>
      <c r="D127" s="255"/>
      <c r="E127" s="254">
        <v>2000</v>
      </c>
      <c r="F127" s="243" t="s">
        <v>7061</v>
      </c>
      <c r="G127" s="243" t="s">
        <v>7089</v>
      </c>
    </row>
    <row r="128" spans="1:7" ht="42.75">
      <c r="A128" s="248">
        <v>126</v>
      </c>
      <c r="B128" s="248" t="s">
        <v>7090</v>
      </c>
      <c r="C128" s="255"/>
      <c r="D128" s="255"/>
      <c r="E128" s="254">
        <v>2000</v>
      </c>
      <c r="F128" s="255" t="s">
        <v>7064</v>
      </c>
      <c r="G128" s="243" t="s">
        <v>7091</v>
      </c>
    </row>
    <row r="129" spans="1:7" ht="42.75">
      <c r="A129" s="248">
        <v>127</v>
      </c>
      <c r="B129" s="248" t="s">
        <v>7092</v>
      </c>
      <c r="C129" s="255"/>
      <c r="D129" s="255"/>
      <c r="E129" s="254">
        <v>3000</v>
      </c>
      <c r="F129" s="243" t="s">
        <v>7061</v>
      </c>
      <c r="G129" s="243" t="s">
        <v>7093</v>
      </c>
    </row>
    <row r="130" spans="1:7" ht="42.75">
      <c r="A130" s="248">
        <v>128</v>
      </c>
      <c r="B130" s="248" t="s">
        <v>7094</v>
      </c>
      <c r="C130" s="255"/>
      <c r="D130" s="255"/>
      <c r="E130" s="254">
        <v>2000</v>
      </c>
      <c r="F130" s="243" t="s">
        <v>7064</v>
      </c>
      <c r="G130" s="243" t="s">
        <v>7095</v>
      </c>
    </row>
    <row r="131" spans="1:7" ht="42.75">
      <c r="A131" s="248">
        <v>129</v>
      </c>
      <c r="B131" s="248" t="s">
        <v>7096</v>
      </c>
      <c r="C131" s="255"/>
      <c r="D131" s="255"/>
      <c r="E131" s="254">
        <v>2000</v>
      </c>
      <c r="F131" s="243" t="s">
        <v>7097</v>
      </c>
      <c r="G131" s="243" t="s">
        <v>7098</v>
      </c>
    </row>
    <row r="132" spans="1:7" ht="42.75">
      <c r="A132" s="248">
        <v>130</v>
      </c>
      <c r="B132" s="248" t="s">
        <v>7099</v>
      </c>
      <c r="C132" s="255"/>
      <c r="D132" s="255"/>
      <c r="E132" s="254">
        <v>3000</v>
      </c>
      <c r="F132" s="243" t="s">
        <v>7100</v>
      </c>
      <c r="G132" s="243" t="s">
        <v>7101</v>
      </c>
    </row>
    <row r="133" spans="1:7" ht="42.75">
      <c r="A133" s="248">
        <v>131</v>
      </c>
      <c r="B133" s="248" t="s">
        <v>7102</v>
      </c>
      <c r="C133" s="255"/>
      <c r="D133" s="255"/>
      <c r="E133" s="254">
        <v>12000</v>
      </c>
      <c r="F133" s="243" t="s">
        <v>7100</v>
      </c>
      <c r="G133" s="243"/>
    </row>
    <row r="134" spans="1:7" ht="42.75">
      <c r="A134" s="248">
        <v>132</v>
      </c>
      <c r="B134" s="248" t="s">
        <v>7103</v>
      </c>
      <c r="C134" s="255"/>
      <c r="D134" s="255"/>
      <c r="E134" s="254">
        <v>8000</v>
      </c>
      <c r="F134" s="243" t="s">
        <v>7100</v>
      </c>
      <c r="G134" s="243"/>
    </row>
    <row r="135" spans="1:7" ht="42.75">
      <c r="A135" s="248">
        <v>133</v>
      </c>
      <c r="B135" s="248" t="s">
        <v>5999</v>
      </c>
      <c r="C135" s="255"/>
      <c r="D135" s="255"/>
      <c r="E135" s="254">
        <v>3000</v>
      </c>
      <c r="F135" s="243" t="s">
        <v>7100</v>
      </c>
      <c r="G135" s="243"/>
    </row>
    <row r="136" spans="1:7" ht="42.75">
      <c r="A136" s="248">
        <v>134</v>
      </c>
      <c r="B136" s="248" t="s">
        <v>7104</v>
      </c>
      <c r="C136" s="255"/>
      <c r="D136" s="255"/>
      <c r="E136" s="254">
        <v>20000</v>
      </c>
      <c r="F136" s="243" t="s">
        <v>7100</v>
      </c>
      <c r="G136" s="243"/>
    </row>
    <row r="137" spans="1:7" ht="42.75">
      <c r="A137" s="248">
        <v>135</v>
      </c>
      <c r="B137" s="248" t="s">
        <v>7105</v>
      </c>
      <c r="C137" s="255"/>
      <c r="D137" s="255"/>
      <c r="E137" s="254">
        <v>5000</v>
      </c>
      <c r="F137" s="243" t="s">
        <v>7100</v>
      </c>
      <c r="G137" s="243"/>
    </row>
    <row r="138" spans="1:7" ht="42.75">
      <c r="A138" s="248">
        <v>136</v>
      </c>
      <c r="B138" s="248" t="s">
        <v>7106</v>
      </c>
      <c r="C138" s="255"/>
      <c r="D138" s="255"/>
      <c r="E138" s="254">
        <v>10000</v>
      </c>
      <c r="F138" s="243" t="s">
        <v>7100</v>
      </c>
      <c r="G138" s="243"/>
    </row>
    <row r="139" spans="1:7" ht="42.75">
      <c r="A139" s="248">
        <v>137</v>
      </c>
      <c r="B139" s="248" t="s">
        <v>7107</v>
      </c>
      <c r="C139" s="255"/>
      <c r="D139" s="255"/>
      <c r="E139" s="254">
        <v>10000</v>
      </c>
      <c r="F139" s="243" t="s">
        <v>7100</v>
      </c>
      <c r="G139" s="243"/>
    </row>
    <row r="140" spans="1:7" ht="42.75">
      <c r="A140" s="248">
        <v>138</v>
      </c>
      <c r="B140" s="248" t="s">
        <v>7108</v>
      </c>
      <c r="C140" s="255"/>
      <c r="D140" s="255"/>
      <c r="E140" s="254">
        <v>8000</v>
      </c>
      <c r="F140" s="243" t="s">
        <v>7100</v>
      </c>
      <c r="G140" s="243"/>
    </row>
    <row r="141" spans="1:7" ht="42.75">
      <c r="A141" s="248">
        <v>139</v>
      </c>
      <c r="B141" s="248" t="s">
        <v>7109</v>
      </c>
      <c r="C141" s="255"/>
      <c r="D141" s="255"/>
      <c r="E141" s="254">
        <v>10000</v>
      </c>
      <c r="F141" s="243" t="s">
        <v>7110</v>
      </c>
      <c r="G141" s="243"/>
    </row>
    <row r="142" spans="1:7" ht="42.75">
      <c r="A142" s="248">
        <v>140</v>
      </c>
      <c r="B142" s="248" t="s">
        <v>7111</v>
      </c>
      <c r="C142" s="255"/>
      <c r="D142" s="255"/>
      <c r="E142" s="254">
        <v>3000</v>
      </c>
      <c r="F142" s="243" t="s">
        <v>7112</v>
      </c>
      <c r="G142" s="243"/>
    </row>
    <row r="143" spans="1:7" ht="42.75">
      <c r="A143" s="248">
        <v>141</v>
      </c>
      <c r="B143" s="248" t="s">
        <v>7113</v>
      </c>
      <c r="C143" s="255"/>
      <c r="D143" s="255"/>
      <c r="E143" s="254">
        <v>2000</v>
      </c>
      <c r="F143" s="243" t="s">
        <v>7110</v>
      </c>
      <c r="G143" s="243"/>
    </row>
    <row r="144" spans="1:7" ht="42.75">
      <c r="A144" s="248">
        <v>142</v>
      </c>
      <c r="B144" s="248" t="s">
        <v>7114</v>
      </c>
      <c r="C144" s="255"/>
      <c r="D144" s="255"/>
      <c r="E144" s="254">
        <v>8000</v>
      </c>
      <c r="F144" s="243" t="s">
        <v>7115</v>
      </c>
      <c r="G144" s="243"/>
    </row>
    <row r="145" spans="1:7" ht="42.75">
      <c r="A145" s="248">
        <v>143</v>
      </c>
      <c r="B145" s="248" t="s">
        <v>7116</v>
      </c>
      <c r="C145" s="255"/>
      <c r="D145" s="255"/>
      <c r="E145" s="254">
        <v>2000</v>
      </c>
      <c r="F145" s="243" t="s">
        <v>7110</v>
      </c>
      <c r="G145" s="243"/>
    </row>
    <row r="146" spans="1:7" ht="42.75">
      <c r="A146" s="248">
        <v>144</v>
      </c>
      <c r="B146" s="248" t="s">
        <v>7117</v>
      </c>
      <c r="C146" s="255"/>
      <c r="D146" s="255"/>
      <c r="E146" s="254">
        <v>5000</v>
      </c>
      <c r="F146" s="243" t="s">
        <v>7110</v>
      </c>
      <c r="G146" s="243" t="s">
        <v>7118</v>
      </c>
    </row>
    <row r="147" spans="1:7" ht="42.75">
      <c r="A147" s="248">
        <v>145</v>
      </c>
      <c r="B147" s="248" t="s">
        <v>2973</v>
      </c>
      <c r="C147" s="255"/>
      <c r="D147" s="255"/>
      <c r="E147" s="254">
        <v>3000</v>
      </c>
      <c r="F147" s="243" t="s">
        <v>7110</v>
      </c>
      <c r="G147" s="243" t="s">
        <v>8856</v>
      </c>
    </row>
    <row r="148" spans="1:7" ht="42.75">
      <c r="A148" s="248">
        <v>146</v>
      </c>
      <c r="B148" s="248" t="s">
        <v>6684</v>
      </c>
      <c r="C148" s="255"/>
      <c r="D148" s="255"/>
      <c r="E148" s="254">
        <v>5000</v>
      </c>
      <c r="F148" s="243" t="s">
        <v>7110</v>
      </c>
      <c r="G148" s="243" t="s">
        <v>7119</v>
      </c>
    </row>
    <row r="149" spans="1:7" ht="42.75">
      <c r="A149" s="248">
        <v>147</v>
      </c>
      <c r="B149" s="248" t="s">
        <v>2974</v>
      </c>
      <c r="C149" s="255"/>
      <c r="D149" s="255"/>
      <c r="E149" s="254">
        <v>3000</v>
      </c>
      <c r="F149" s="255" t="s">
        <v>7110</v>
      </c>
      <c r="G149" s="243" t="s">
        <v>7119</v>
      </c>
    </row>
    <row r="150" spans="1:7" ht="42.75">
      <c r="A150" s="248">
        <v>148</v>
      </c>
      <c r="B150" s="248" t="s">
        <v>6685</v>
      </c>
      <c r="C150" s="255"/>
      <c r="D150" s="255"/>
      <c r="E150" s="254">
        <v>5000</v>
      </c>
      <c r="F150" s="243" t="s">
        <v>7110</v>
      </c>
      <c r="G150" s="243" t="s">
        <v>7120</v>
      </c>
    </row>
    <row r="151" spans="1:7" ht="42.75">
      <c r="A151" s="248">
        <v>149</v>
      </c>
      <c r="B151" s="248" t="s">
        <v>2975</v>
      </c>
      <c r="C151" s="255"/>
      <c r="D151" s="255"/>
      <c r="E151" s="254">
        <v>3000</v>
      </c>
      <c r="F151" s="243" t="s">
        <v>7115</v>
      </c>
      <c r="G151" s="243" t="s">
        <v>7120</v>
      </c>
    </row>
    <row r="152" spans="1:7" ht="42.75">
      <c r="A152" s="248">
        <v>150</v>
      </c>
      <c r="B152" s="248" t="s">
        <v>7121</v>
      </c>
      <c r="C152" s="255"/>
      <c r="D152" s="255"/>
      <c r="E152" s="254">
        <v>4000</v>
      </c>
      <c r="F152" s="243" t="s">
        <v>7061</v>
      </c>
      <c r="G152" s="243" t="s">
        <v>7122</v>
      </c>
    </row>
    <row r="153" spans="1:7" ht="42.75">
      <c r="A153" s="248">
        <v>151</v>
      </c>
      <c r="B153" s="248" t="s">
        <v>7123</v>
      </c>
      <c r="C153" s="255"/>
      <c r="D153" s="255"/>
      <c r="E153" s="254">
        <v>5000</v>
      </c>
      <c r="F153" s="243" t="s">
        <v>7064</v>
      </c>
      <c r="G153" s="243" t="s">
        <v>7122</v>
      </c>
    </row>
    <row r="154" spans="1:7" ht="42.75">
      <c r="A154" s="248">
        <v>152</v>
      </c>
      <c r="B154" s="248" t="s">
        <v>6018</v>
      </c>
      <c r="C154" s="255"/>
      <c r="D154" s="255"/>
      <c r="E154" s="254">
        <v>5000</v>
      </c>
      <c r="F154" s="255" t="s">
        <v>7115</v>
      </c>
      <c r="G154" s="243" t="s">
        <v>7124</v>
      </c>
    </row>
    <row r="155" spans="1:7" ht="42.75">
      <c r="A155" s="248">
        <v>153</v>
      </c>
      <c r="B155" s="248" t="s">
        <v>7125</v>
      </c>
      <c r="C155" s="255"/>
      <c r="D155" s="255"/>
      <c r="E155" s="254">
        <v>4000</v>
      </c>
      <c r="F155" s="243" t="s">
        <v>7110</v>
      </c>
      <c r="G155" s="243" t="s">
        <v>7126</v>
      </c>
    </row>
    <row r="156" spans="1:7" ht="42.75">
      <c r="A156" s="248">
        <v>154</v>
      </c>
      <c r="B156" s="248" t="s">
        <v>7127</v>
      </c>
      <c r="C156" s="255"/>
      <c r="D156" s="255"/>
      <c r="E156" s="254">
        <v>3000</v>
      </c>
      <c r="F156" s="243" t="s">
        <v>7128</v>
      </c>
      <c r="G156" s="243" t="s">
        <v>7129</v>
      </c>
    </row>
    <row r="157" spans="1:7" ht="42.75">
      <c r="A157" s="248">
        <v>155</v>
      </c>
      <c r="B157" s="248" t="s">
        <v>7130</v>
      </c>
      <c r="C157" s="255"/>
      <c r="D157" s="255"/>
      <c r="E157" s="254">
        <v>2000</v>
      </c>
      <c r="F157" s="243" t="s">
        <v>7110</v>
      </c>
      <c r="G157" s="243" t="s">
        <v>7131</v>
      </c>
    </row>
    <row r="158" spans="1:7" ht="42.75">
      <c r="A158" s="248">
        <v>156</v>
      </c>
      <c r="B158" s="248" t="s">
        <v>7132</v>
      </c>
      <c r="C158" s="255"/>
      <c r="D158" s="255"/>
      <c r="E158" s="254">
        <v>2000</v>
      </c>
      <c r="F158" s="243" t="s">
        <v>7110</v>
      </c>
      <c r="G158" s="243" t="s">
        <v>7133</v>
      </c>
    </row>
    <row r="159" spans="1:7" ht="42.75">
      <c r="A159" s="248">
        <v>157</v>
      </c>
      <c r="B159" s="248" t="s">
        <v>7134</v>
      </c>
      <c r="C159" s="255"/>
      <c r="D159" s="255"/>
      <c r="E159" s="254">
        <v>5000</v>
      </c>
      <c r="F159" s="243" t="s">
        <v>7112</v>
      </c>
      <c r="G159" s="243" t="s">
        <v>7135</v>
      </c>
    </row>
    <row r="160" spans="1:7" ht="42.75">
      <c r="A160" s="248">
        <v>158</v>
      </c>
      <c r="B160" s="248" t="s">
        <v>7136</v>
      </c>
      <c r="C160" s="255"/>
      <c r="D160" s="255"/>
      <c r="E160" s="254">
        <v>7000</v>
      </c>
      <c r="F160" s="243" t="s">
        <v>7110</v>
      </c>
      <c r="G160" s="243" t="s">
        <v>7135</v>
      </c>
    </row>
    <row r="161" spans="1:7" ht="42.75">
      <c r="A161" s="248">
        <v>159</v>
      </c>
      <c r="B161" s="248" t="s">
        <v>7137</v>
      </c>
      <c r="C161" s="255"/>
      <c r="D161" s="255"/>
      <c r="E161" s="254">
        <v>5000</v>
      </c>
      <c r="F161" s="243" t="s">
        <v>7112</v>
      </c>
      <c r="G161" s="243" t="s">
        <v>7138</v>
      </c>
    </row>
    <row r="162" spans="1:7" ht="42.75">
      <c r="A162" s="248">
        <v>160</v>
      </c>
      <c r="B162" s="248" t="s">
        <v>7139</v>
      </c>
      <c r="C162" s="255"/>
      <c r="D162" s="255"/>
      <c r="E162" s="254">
        <v>3000</v>
      </c>
      <c r="F162" s="243" t="s">
        <v>7110</v>
      </c>
      <c r="G162" s="243" t="s">
        <v>7138</v>
      </c>
    </row>
    <row r="163" spans="1:7" ht="42.75">
      <c r="A163" s="248">
        <v>161</v>
      </c>
      <c r="B163" s="248" t="s">
        <v>7140</v>
      </c>
      <c r="C163" s="255"/>
      <c r="D163" s="255"/>
      <c r="E163" s="254">
        <v>5000</v>
      </c>
      <c r="F163" s="243" t="s">
        <v>7115</v>
      </c>
      <c r="G163" s="243" t="s">
        <v>7141</v>
      </c>
    </row>
    <row r="164" spans="1:7" ht="42.75">
      <c r="A164" s="248">
        <v>162</v>
      </c>
      <c r="B164" s="248" t="s">
        <v>7142</v>
      </c>
      <c r="C164" s="255"/>
      <c r="D164" s="255"/>
      <c r="E164" s="254">
        <v>3000</v>
      </c>
      <c r="F164" s="243" t="s">
        <v>7143</v>
      </c>
      <c r="G164" s="243" t="s">
        <v>7144</v>
      </c>
    </row>
    <row r="165" spans="1:7" ht="42.75">
      <c r="A165" s="248">
        <v>163</v>
      </c>
      <c r="B165" s="248" t="s">
        <v>7145</v>
      </c>
      <c r="C165" s="255"/>
      <c r="D165" s="255"/>
      <c r="E165" s="254">
        <v>5000</v>
      </c>
      <c r="F165" s="243" t="s">
        <v>7143</v>
      </c>
      <c r="G165" s="243" t="s">
        <v>7141</v>
      </c>
    </row>
    <row r="166" spans="1:7" ht="42.75">
      <c r="A166" s="248">
        <v>164</v>
      </c>
      <c r="B166" s="248" t="s">
        <v>7146</v>
      </c>
      <c r="C166" s="255"/>
      <c r="D166" s="255"/>
      <c r="E166" s="254">
        <v>3000</v>
      </c>
      <c r="F166" s="243" t="s">
        <v>7143</v>
      </c>
      <c r="G166" s="243" t="s">
        <v>7141</v>
      </c>
    </row>
    <row r="167" spans="1:7" ht="42.75">
      <c r="A167" s="248">
        <v>165</v>
      </c>
      <c r="B167" s="248" t="s">
        <v>7147</v>
      </c>
      <c r="C167" s="255"/>
      <c r="D167" s="255"/>
      <c r="E167" s="254">
        <v>2000</v>
      </c>
      <c r="F167" s="243" t="s">
        <v>7143</v>
      </c>
      <c r="G167" s="243" t="s">
        <v>7148</v>
      </c>
    </row>
    <row r="168" spans="1:7" ht="42.75">
      <c r="A168" s="248">
        <v>166</v>
      </c>
      <c r="B168" s="248" t="s">
        <v>7149</v>
      </c>
      <c r="C168" s="255"/>
      <c r="D168" s="255"/>
      <c r="E168" s="254">
        <v>10000</v>
      </c>
      <c r="F168" s="243" t="s">
        <v>7143</v>
      </c>
      <c r="G168" s="243" t="s">
        <v>7148</v>
      </c>
    </row>
    <row r="169" spans="1:7" ht="42.75">
      <c r="A169" s="248">
        <v>167</v>
      </c>
      <c r="B169" s="248" t="s">
        <v>7150</v>
      </c>
      <c r="C169" s="255"/>
      <c r="D169" s="255"/>
      <c r="E169" s="254">
        <v>8000</v>
      </c>
      <c r="F169" s="243" t="s">
        <v>7143</v>
      </c>
      <c r="G169" s="243" t="s">
        <v>7151</v>
      </c>
    </row>
    <row r="170" spans="1:7" ht="42.75">
      <c r="A170" s="248">
        <v>168</v>
      </c>
      <c r="B170" s="248" t="s">
        <v>7152</v>
      </c>
      <c r="C170" s="255"/>
      <c r="D170" s="255"/>
      <c r="E170" s="254">
        <v>8000</v>
      </c>
      <c r="F170" s="243" t="s">
        <v>7143</v>
      </c>
      <c r="G170" s="243" t="s">
        <v>7153</v>
      </c>
    </row>
    <row r="171" spans="1:7" ht="42.75">
      <c r="A171" s="248">
        <v>169</v>
      </c>
      <c r="B171" s="248" t="s">
        <v>7155</v>
      </c>
      <c r="C171" s="255"/>
      <c r="D171" s="255"/>
      <c r="E171" s="254">
        <v>8000</v>
      </c>
      <c r="F171" s="243" t="s">
        <v>7143</v>
      </c>
      <c r="G171" s="243" t="s">
        <v>7156</v>
      </c>
    </row>
    <row r="172" spans="1:7" ht="42.75">
      <c r="A172" s="248">
        <v>170</v>
      </c>
      <c r="B172" s="248" t="s">
        <v>7157</v>
      </c>
      <c r="C172" s="255"/>
      <c r="D172" s="255"/>
      <c r="E172" s="254">
        <v>4000</v>
      </c>
      <c r="F172" s="243" t="s">
        <v>7143</v>
      </c>
      <c r="G172" s="243" t="s">
        <v>7156</v>
      </c>
    </row>
    <row r="173" spans="1:7" ht="42.75">
      <c r="A173" s="248">
        <v>171</v>
      </c>
      <c r="B173" s="248" t="s">
        <v>7158</v>
      </c>
      <c r="C173" s="255"/>
      <c r="D173" s="255"/>
      <c r="E173" s="254">
        <v>8000</v>
      </c>
      <c r="F173" s="243" t="s">
        <v>7159</v>
      </c>
      <c r="G173" s="243" t="s">
        <v>7156</v>
      </c>
    </row>
    <row r="174" spans="1:7" ht="27" customHeight="1">
      <c r="A174" s="554" t="s">
        <v>1938</v>
      </c>
      <c r="B174" s="554"/>
      <c r="C174" s="554"/>
      <c r="D174" s="554"/>
      <c r="E174" s="234">
        <f>SUM(E3:E173)</f>
        <v>13771500</v>
      </c>
      <c r="F174" s="308"/>
      <c r="G174" s="278"/>
    </row>
    <row r="175" spans="1:7">
      <c r="B175" s="19"/>
      <c r="C175" s="19"/>
      <c r="D175" s="19"/>
      <c r="F175" s="19"/>
      <c r="G175" s="16"/>
    </row>
    <row r="176" spans="1:7">
      <c r="E176" s="149"/>
    </row>
    <row r="185" spans="1:7" s="19" customFormat="1">
      <c r="A185" s="3"/>
      <c r="B185" s="3"/>
      <c r="C185" s="3"/>
      <c r="D185" s="3"/>
      <c r="F185" s="3"/>
      <c r="G185" s="11"/>
    </row>
    <row r="186" spans="1:7" s="19" customFormat="1">
      <c r="A186" s="3"/>
      <c r="B186" s="3"/>
      <c r="C186" s="3"/>
      <c r="D186" s="3"/>
      <c r="F186" s="3"/>
      <c r="G186" s="11"/>
    </row>
    <row r="187" spans="1:7" s="19" customFormat="1">
      <c r="A187" s="3"/>
      <c r="B187" s="3"/>
      <c r="C187" s="3"/>
      <c r="D187" s="3"/>
      <c r="F187" s="3"/>
      <c r="G187" s="11"/>
    </row>
    <row r="188" spans="1:7" s="19" customFormat="1">
      <c r="A188" s="3"/>
      <c r="B188" s="3"/>
      <c r="C188" s="3"/>
      <c r="D188" s="3"/>
      <c r="F188" s="3"/>
      <c r="G188" s="11"/>
    </row>
    <row r="189" spans="1:7" s="19" customFormat="1">
      <c r="A189" s="3"/>
      <c r="B189" s="3"/>
      <c r="C189" s="3"/>
      <c r="D189" s="3"/>
      <c r="F189" s="3"/>
      <c r="G189" s="11"/>
    </row>
    <row r="190" spans="1:7" s="19" customFormat="1">
      <c r="A190" s="3"/>
      <c r="B190" s="3"/>
      <c r="C190" s="3"/>
      <c r="D190" s="3"/>
      <c r="F190" s="3"/>
      <c r="G190" s="11"/>
    </row>
    <row r="191" spans="1:7" s="19" customFormat="1">
      <c r="A191" s="3"/>
      <c r="B191" s="3"/>
      <c r="C191" s="3"/>
      <c r="D191" s="3"/>
      <c r="F191" s="3"/>
      <c r="G191" s="11"/>
    </row>
    <row r="192" spans="1:7" s="19" customFormat="1">
      <c r="A192" s="3"/>
      <c r="B192" s="3"/>
      <c r="C192" s="3"/>
      <c r="D192" s="3"/>
      <c r="F192" s="3"/>
      <c r="G192" s="11"/>
    </row>
    <row r="193" spans="1:7" s="19" customFormat="1">
      <c r="A193" s="3"/>
      <c r="B193" s="3"/>
      <c r="C193" s="3"/>
      <c r="D193" s="3"/>
      <c r="F193" s="3"/>
      <c r="G193" s="11"/>
    </row>
    <row r="194" spans="1:7" s="19" customFormat="1">
      <c r="A194" s="3"/>
      <c r="B194" s="3"/>
      <c r="C194" s="3"/>
      <c r="D194" s="3"/>
      <c r="F194" s="3"/>
      <c r="G194" s="11"/>
    </row>
    <row r="195" spans="1:7" s="19" customFormat="1">
      <c r="A195" s="3"/>
      <c r="B195" s="3"/>
      <c r="C195" s="3"/>
      <c r="D195" s="3"/>
      <c r="F195" s="3"/>
      <c r="G195" s="11"/>
    </row>
    <row r="196" spans="1:7" s="19" customFormat="1">
      <c r="A196" s="3"/>
      <c r="B196" s="3"/>
      <c r="C196" s="3"/>
      <c r="D196" s="3"/>
      <c r="F196" s="3"/>
      <c r="G196" s="11"/>
    </row>
    <row r="197" spans="1:7" s="19" customFormat="1">
      <c r="A197" s="3"/>
      <c r="B197" s="3"/>
      <c r="C197" s="3"/>
      <c r="D197" s="3"/>
      <c r="F197" s="3"/>
      <c r="G197" s="11"/>
    </row>
    <row r="198" spans="1:7" s="19" customFormat="1">
      <c r="A198" s="3"/>
      <c r="B198" s="3"/>
      <c r="C198" s="3"/>
      <c r="D198" s="3"/>
      <c r="F198" s="3"/>
      <c r="G198" s="11"/>
    </row>
  </sheetData>
  <mergeCells count="1">
    <mergeCell ref="A174:D174"/>
  </mergeCells>
  <phoneticPr fontId="2" type="noConversion"/>
  <printOptions horizontalCentered="1"/>
  <pageMargins left="0.67" right="0.51181102362204722" top="0.55118110236220474" bottom="0.55118110236220474" header="0.31496062992125984" footer="0.31496062992125984"/>
  <pageSetup paperSize="9" scale="91" fitToHeight="10" orientation="portrait" r:id="rId1"/>
  <headerFooter>
    <oddFooter>&amp;C&amp;P</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3"/>
  <sheetViews>
    <sheetView zoomScale="90" zoomScaleNormal="90" workbookViewId="0">
      <selection activeCell="D4" sqref="D4:E41"/>
    </sheetView>
  </sheetViews>
  <sheetFormatPr defaultColWidth="8.875" defaultRowHeight="14.25"/>
  <cols>
    <col min="1" max="1" width="5" style="19" customWidth="1"/>
    <col min="2" max="2" width="10.625" style="19" bestFit="1" customWidth="1"/>
    <col min="3" max="3" width="14.375" style="19" customWidth="1"/>
    <col min="4" max="4" width="21.25" style="19" customWidth="1"/>
    <col min="5" max="5" width="16.625" style="19" customWidth="1"/>
    <col min="6" max="6" width="16.125" style="19" customWidth="1"/>
    <col min="7" max="7" width="12.5" style="150" customWidth="1"/>
    <col min="8" max="8" width="10" style="19" customWidth="1"/>
    <col min="9" max="9" width="16.5" style="154" customWidth="1"/>
    <col min="10" max="11" width="6.125" style="19" customWidth="1"/>
    <col min="12" max="12" width="13.25" style="106" customWidth="1"/>
    <col min="13" max="13" width="16.5" style="19" customWidth="1"/>
    <col min="14" max="14" width="17.5" style="19" customWidth="1"/>
    <col min="15" max="16384" width="8.875" style="19"/>
  </cols>
  <sheetData>
    <row r="1" spans="1:12" s="22" customFormat="1" ht="19.5">
      <c r="A1" s="268" t="s">
        <v>8788</v>
      </c>
      <c r="G1" s="340"/>
      <c r="I1" s="474"/>
      <c r="L1" s="506"/>
    </row>
    <row r="2" spans="1:12" s="3" customFormat="1">
      <c r="A2" s="547" t="s">
        <v>0</v>
      </c>
      <c r="B2" s="547" t="s">
        <v>7160</v>
      </c>
      <c r="C2" s="547" t="s">
        <v>8789</v>
      </c>
      <c r="D2" s="547" t="s">
        <v>7161</v>
      </c>
      <c r="E2" s="547" t="s">
        <v>7162</v>
      </c>
      <c r="F2" s="547" t="s">
        <v>7163</v>
      </c>
      <c r="G2" s="548" t="s">
        <v>8713</v>
      </c>
      <c r="H2" s="547" t="s">
        <v>7164</v>
      </c>
      <c r="I2" s="547" t="s">
        <v>7165</v>
      </c>
      <c r="J2" s="547"/>
      <c r="K2" s="547"/>
      <c r="L2" s="547" t="s">
        <v>6397</v>
      </c>
    </row>
    <row r="3" spans="1:12" s="3" customFormat="1">
      <c r="A3" s="547"/>
      <c r="B3" s="547"/>
      <c r="C3" s="547"/>
      <c r="D3" s="547"/>
      <c r="E3" s="547"/>
      <c r="F3" s="547"/>
      <c r="G3" s="548"/>
      <c r="H3" s="547"/>
      <c r="I3" s="244" t="s">
        <v>7166</v>
      </c>
      <c r="J3" s="547" t="s">
        <v>7167</v>
      </c>
      <c r="K3" s="547"/>
      <c r="L3" s="547"/>
    </row>
    <row r="4" spans="1:12" ht="85.5">
      <c r="A4" s="248">
        <v>1</v>
      </c>
      <c r="B4" s="265" t="s">
        <v>7168</v>
      </c>
      <c r="C4" s="52">
        <v>1940000</v>
      </c>
      <c r="D4" s="51"/>
      <c r="E4" s="51"/>
      <c r="F4" s="255" t="s">
        <v>7169</v>
      </c>
      <c r="G4" s="302">
        <v>2000000</v>
      </c>
      <c r="H4" s="249">
        <v>0.02</v>
      </c>
      <c r="I4" s="248" t="s">
        <v>7170</v>
      </c>
      <c r="J4" s="34"/>
      <c r="K4" s="34"/>
      <c r="L4" s="365" t="s">
        <v>7171</v>
      </c>
    </row>
    <row r="5" spans="1:12" ht="99.75">
      <c r="A5" s="248">
        <v>2</v>
      </c>
      <c r="B5" s="265" t="s">
        <v>7172</v>
      </c>
      <c r="C5" s="52">
        <v>285000</v>
      </c>
      <c r="D5" s="51"/>
      <c r="E5" s="51"/>
      <c r="F5" s="255" t="s">
        <v>7173</v>
      </c>
      <c r="G5" s="568">
        <v>1000000</v>
      </c>
      <c r="H5" s="249">
        <v>0.02</v>
      </c>
      <c r="I5" s="248" t="s">
        <v>7174</v>
      </c>
      <c r="J5" s="34"/>
      <c r="K5" s="34"/>
      <c r="L5" s="365" t="s">
        <v>7175</v>
      </c>
    </row>
    <row r="6" spans="1:12" ht="57">
      <c r="A6" s="248">
        <v>3</v>
      </c>
      <c r="B6" s="265" t="s">
        <v>7176</v>
      </c>
      <c r="C6" s="52">
        <v>200000</v>
      </c>
      <c r="D6" s="51"/>
      <c r="E6" s="325"/>
      <c r="F6" s="365" t="s">
        <v>7177</v>
      </c>
      <c r="G6" s="568"/>
      <c r="H6" s="249">
        <v>0.02</v>
      </c>
      <c r="I6" s="248" t="s">
        <v>7178</v>
      </c>
      <c r="J6" s="248"/>
      <c r="K6" s="248"/>
      <c r="L6" s="365" t="s">
        <v>7179</v>
      </c>
    </row>
    <row r="7" spans="1:12" ht="57">
      <c r="A7" s="248">
        <v>4</v>
      </c>
      <c r="B7" s="265" t="s">
        <v>7176</v>
      </c>
      <c r="C7" s="52">
        <v>465000</v>
      </c>
      <c r="D7" s="51"/>
      <c r="E7" s="325"/>
      <c r="F7" s="365" t="s">
        <v>7177</v>
      </c>
      <c r="G7" s="568"/>
      <c r="H7" s="249">
        <v>0.02</v>
      </c>
      <c r="I7" s="248" t="s">
        <v>7178</v>
      </c>
      <c r="J7" s="248"/>
      <c r="K7" s="248"/>
      <c r="L7" s="365" t="s">
        <v>7180</v>
      </c>
    </row>
    <row r="8" spans="1:12" ht="57">
      <c r="A8" s="248">
        <v>5</v>
      </c>
      <c r="B8" s="265" t="s">
        <v>5849</v>
      </c>
      <c r="C8" s="52">
        <v>2000000</v>
      </c>
      <c r="D8" s="51"/>
      <c r="E8" s="51"/>
      <c r="F8" s="255" t="s">
        <v>7181</v>
      </c>
      <c r="G8" s="302">
        <v>2000000</v>
      </c>
      <c r="H8" s="249">
        <v>0.02</v>
      </c>
      <c r="I8" s="257"/>
      <c r="J8" s="34"/>
      <c r="K8" s="34"/>
      <c r="L8" s="243"/>
    </row>
    <row r="9" spans="1:12" ht="57">
      <c r="A9" s="248">
        <v>6</v>
      </c>
      <c r="B9" s="265" t="s">
        <v>7182</v>
      </c>
      <c r="C9" s="52">
        <v>910000</v>
      </c>
      <c r="D9" s="51"/>
      <c r="E9" s="51"/>
      <c r="F9" s="365" t="s">
        <v>7183</v>
      </c>
      <c r="G9" s="302">
        <v>910000</v>
      </c>
      <c r="H9" s="249">
        <v>0.02</v>
      </c>
      <c r="I9" s="248"/>
      <c r="J9" s="34"/>
      <c r="K9" s="34"/>
      <c r="L9" s="243"/>
    </row>
    <row r="10" spans="1:12" ht="71.25">
      <c r="A10" s="248">
        <v>7</v>
      </c>
      <c r="B10" s="265" t="s">
        <v>7182</v>
      </c>
      <c r="C10" s="52">
        <v>282000</v>
      </c>
      <c r="D10" s="51"/>
      <c r="E10" s="51"/>
      <c r="F10" s="365" t="s">
        <v>7184</v>
      </c>
      <c r="G10" s="302">
        <v>300000</v>
      </c>
      <c r="H10" s="249">
        <v>0.02</v>
      </c>
      <c r="I10" s="248" t="s">
        <v>7185</v>
      </c>
      <c r="J10" s="34"/>
      <c r="K10" s="34"/>
      <c r="L10" s="243"/>
    </row>
    <row r="11" spans="1:12" ht="57">
      <c r="A11" s="248">
        <v>8</v>
      </c>
      <c r="B11" s="265" t="s">
        <v>7186</v>
      </c>
      <c r="C11" s="52">
        <v>880000</v>
      </c>
      <c r="D11" s="51"/>
      <c r="E11" s="51"/>
      <c r="F11" s="365" t="s">
        <v>7187</v>
      </c>
      <c r="G11" s="302">
        <v>880000</v>
      </c>
      <c r="H11" s="249">
        <v>0.02</v>
      </c>
      <c r="I11" s="257"/>
      <c r="J11" s="34"/>
      <c r="K11" s="34"/>
      <c r="L11" s="243"/>
    </row>
    <row r="12" spans="1:12" ht="57">
      <c r="A12" s="248">
        <v>9</v>
      </c>
      <c r="B12" s="265" t="s">
        <v>7188</v>
      </c>
      <c r="C12" s="52">
        <v>176000</v>
      </c>
      <c r="D12" s="51"/>
      <c r="E12" s="51"/>
      <c r="F12" s="365" t="s">
        <v>7189</v>
      </c>
      <c r="G12" s="302">
        <v>176000</v>
      </c>
      <c r="H12" s="249">
        <v>0.02</v>
      </c>
      <c r="I12" s="257"/>
      <c r="J12" s="34"/>
      <c r="K12" s="34"/>
      <c r="L12" s="243"/>
    </row>
    <row r="13" spans="1:12" ht="57">
      <c r="A13" s="248">
        <v>10</v>
      </c>
      <c r="B13" s="265" t="s">
        <v>7190</v>
      </c>
      <c r="C13" s="52">
        <v>700000</v>
      </c>
      <c r="D13" s="51"/>
      <c r="E13" s="51"/>
      <c r="F13" s="365" t="s">
        <v>7191</v>
      </c>
      <c r="G13" s="302">
        <v>700000</v>
      </c>
      <c r="H13" s="249">
        <v>0.02</v>
      </c>
      <c r="I13" s="257"/>
      <c r="J13" s="34"/>
      <c r="K13" s="34"/>
      <c r="L13" s="243"/>
    </row>
    <row r="14" spans="1:12" ht="85.5">
      <c r="A14" s="248">
        <v>11</v>
      </c>
      <c r="B14" s="265" t="s">
        <v>7192</v>
      </c>
      <c r="C14" s="52">
        <v>1400000</v>
      </c>
      <c r="D14" s="51"/>
      <c r="E14" s="51"/>
      <c r="F14" s="255" t="s">
        <v>7193</v>
      </c>
      <c r="G14" s="302">
        <v>1400000</v>
      </c>
      <c r="H14" s="249">
        <v>0.02</v>
      </c>
      <c r="I14" s="257"/>
      <c r="J14" s="34"/>
      <c r="K14" s="34"/>
      <c r="L14" s="243" t="s">
        <v>7194</v>
      </c>
    </row>
    <row r="15" spans="1:12" ht="85.5">
      <c r="A15" s="248">
        <v>12</v>
      </c>
      <c r="B15" s="265" t="s">
        <v>7195</v>
      </c>
      <c r="C15" s="52">
        <v>300000</v>
      </c>
      <c r="D15" s="51"/>
      <c r="E15" s="51"/>
      <c r="F15" s="255" t="s">
        <v>7196</v>
      </c>
      <c r="G15" s="302">
        <v>300000</v>
      </c>
      <c r="H15" s="249">
        <v>0.02</v>
      </c>
      <c r="I15" s="257"/>
      <c r="J15" s="34"/>
      <c r="K15" s="34"/>
      <c r="L15" s="243" t="s">
        <v>7194</v>
      </c>
    </row>
    <row r="16" spans="1:12" ht="42.75">
      <c r="A16" s="248">
        <v>13</v>
      </c>
      <c r="B16" s="265" t="s">
        <v>7197</v>
      </c>
      <c r="C16" s="52">
        <v>210000</v>
      </c>
      <c r="D16" s="51"/>
      <c r="E16" s="51"/>
      <c r="F16" s="365" t="s">
        <v>7198</v>
      </c>
      <c r="G16" s="302">
        <v>210000</v>
      </c>
      <c r="H16" s="249">
        <v>0.02</v>
      </c>
      <c r="I16" s="248"/>
      <c r="J16" s="248"/>
      <c r="K16" s="248"/>
      <c r="L16" s="243"/>
    </row>
    <row r="17" spans="1:12" ht="85.5">
      <c r="A17" s="248">
        <v>14</v>
      </c>
      <c r="B17" s="265" t="s">
        <v>7199</v>
      </c>
      <c r="C17" s="52">
        <v>50000</v>
      </c>
      <c r="D17" s="51"/>
      <c r="E17" s="51"/>
      <c r="F17" s="255" t="s">
        <v>7200</v>
      </c>
      <c r="G17" s="302">
        <v>50000</v>
      </c>
      <c r="H17" s="249">
        <v>0.02</v>
      </c>
      <c r="I17" s="248" t="s">
        <v>8790</v>
      </c>
      <c r="J17" s="34"/>
      <c r="K17" s="34"/>
      <c r="L17" s="243"/>
    </row>
    <row r="18" spans="1:12" ht="197.25" customHeight="1">
      <c r="A18" s="248">
        <v>15</v>
      </c>
      <c r="B18" s="265" t="s">
        <v>7199</v>
      </c>
      <c r="C18" s="52">
        <v>2500000</v>
      </c>
      <c r="D18" s="51"/>
      <c r="E18" s="51"/>
      <c r="F18" s="255" t="s">
        <v>7201</v>
      </c>
      <c r="G18" s="302">
        <v>2500000</v>
      </c>
      <c r="H18" s="249">
        <v>0.02</v>
      </c>
      <c r="I18" s="257" t="s">
        <v>7202</v>
      </c>
      <c r="J18" s="34"/>
      <c r="K18" s="34"/>
      <c r="L18" s="365" t="s">
        <v>7203</v>
      </c>
    </row>
    <row r="19" spans="1:12" ht="42.75">
      <c r="A19" s="248">
        <v>16</v>
      </c>
      <c r="B19" s="265" t="s">
        <v>7204</v>
      </c>
      <c r="C19" s="52">
        <v>1044000</v>
      </c>
      <c r="D19" s="51"/>
      <c r="E19" s="51"/>
      <c r="F19" s="365" t="s">
        <v>7205</v>
      </c>
      <c r="G19" s="302">
        <v>1044000</v>
      </c>
      <c r="H19" s="249">
        <v>0.02</v>
      </c>
      <c r="I19" s="248"/>
      <c r="J19" s="248"/>
      <c r="K19" s="248"/>
      <c r="L19" s="243"/>
    </row>
    <row r="20" spans="1:12" ht="57">
      <c r="A20" s="248">
        <v>17</v>
      </c>
      <c r="B20" s="265" t="s">
        <v>7206</v>
      </c>
      <c r="C20" s="52">
        <v>700000</v>
      </c>
      <c r="D20" s="51"/>
      <c r="E20" s="51"/>
      <c r="F20" s="365" t="s">
        <v>7207</v>
      </c>
      <c r="G20" s="302">
        <v>70000</v>
      </c>
      <c r="H20" s="249">
        <v>0.02</v>
      </c>
      <c r="I20" s="248"/>
      <c r="J20" s="248"/>
      <c r="K20" s="248"/>
      <c r="L20" s="243"/>
    </row>
    <row r="21" spans="1:12" ht="42.75">
      <c r="A21" s="248">
        <v>18</v>
      </c>
      <c r="B21" s="265" t="s">
        <v>7208</v>
      </c>
      <c r="C21" s="52">
        <v>400000</v>
      </c>
      <c r="D21" s="51"/>
      <c r="E21" s="51"/>
      <c r="F21" s="365" t="s">
        <v>7209</v>
      </c>
      <c r="G21" s="302">
        <v>40000</v>
      </c>
      <c r="H21" s="249">
        <v>0.02</v>
      </c>
      <c r="I21" s="248"/>
      <c r="J21" s="248"/>
      <c r="K21" s="248"/>
      <c r="L21" s="243"/>
    </row>
    <row r="22" spans="1:12" ht="57">
      <c r="A22" s="248">
        <v>19</v>
      </c>
      <c r="B22" s="265" t="s">
        <v>7210</v>
      </c>
      <c r="C22" s="52">
        <v>255000</v>
      </c>
      <c r="D22" s="51"/>
      <c r="E22" s="51"/>
      <c r="F22" s="255" t="s">
        <v>7211</v>
      </c>
      <c r="G22" s="302">
        <v>255000</v>
      </c>
      <c r="H22" s="249">
        <v>0.02</v>
      </c>
      <c r="I22" s="257"/>
      <c r="J22" s="34"/>
      <c r="K22" s="34"/>
      <c r="L22" s="243"/>
    </row>
    <row r="23" spans="1:12" ht="57">
      <c r="A23" s="248">
        <v>20</v>
      </c>
      <c r="B23" s="265" t="s">
        <v>7212</v>
      </c>
      <c r="C23" s="52">
        <v>285000</v>
      </c>
      <c r="D23" s="51"/>
      <c r="E23" s="51"/>
      <c r="F23" s="365" t="s">
        <v>7213</v>
      </c>
      <c r="G23" s="302">
        <v>285000</v>
      </c>
      <c r="H23" s="249">
        <v>0.02</v>
      </c>
      <c r="I23" s="248"/>
      <c r="J23" s="248"/>
      <c r="K23" s="248"/>
      <c r="L23" s="243"/>
    </row>
    <row r="24" spans="1:12" ht="57">
      <c r="A24" s="248">
        <v>21</v>
      </c>
      <c r="B24" s="265" t="s">
        <v>7214</v>
      </c>
      <c r="C24" s="52">
        <v>440000</v>
      </c>
      <c r="D24" s="51"/>
      <c r="E24" s="51"/>
      <c r="F24" s="365" t="s">
        <v>7215</v>
      </c>
      <c r="G24" s="302">
        <v>440000</v>
      </c>
      <c r="H24" s="249">
        <v>0.02</v>
      </c>
      <c r="I24" s="257"/>
      <c r="J24" s="34"/>
      <c r="K24" s="34"/>
      <c r="L24" s="243"/>
    </row>
    <row r="25" spans="1:12" ht="42.75">
      <c r="A25" s="248">
        <v>22</v>
      </c>
      <c r="B25" s="265" t="s">
        <v>7216</v>
      </c>
      <c r="C25" s="52">
        <v>460000</v>
      </c>
      <c r="D25" s="51"/>
      <c r="E25" s="51"/>
      <c r="F25" s="365" t="s">
        <v>7217</v>
      </c>
      <c r="G25" s="302">
        <v>460000</v>
      </c>
      <c r="H25" s="249">
        <v>0.02</v>
      </c>
      <c r="I25" s="248"/>
      <c r="J25" s="248"/>
      <c r="K25" s="248"/>
      <c r="L25" s="243"/>
    </row>
    <row r="26" spans="1:12" ht="42.75">
      <c r="A26" s="248">
        <v>23</v>
      </c>
      <c r="B26" s="265" t="s">
        <v>7218</v>
      </c>
      <c r="C26" s="52">
        <v>300000</v>
      </c>
      <c r="D26" s="51"/>
      <c r="E26" s="51"/>
      <c r="F26" s="380" t="s">
        <v>7219</v>
      </c>
      <c r="G26" s="302">
        <v>300000</v>
      </c>
      <c r="H26" s="249">
        <v>0.02</v>
      </c>
      <c r="I26" s="248"/>
      <c r="J26" s="248"/>
      <c r="K26" s="248"/>
      <c r="L26" s="243"/>
    </row>
    <row r="27" spans="1:12" ht="42.75">
      <c r="A27" s="248">
        <v>24</v>
      </c>
      <c r="B27" s="265" t="s">
        <v>7220</v>
      </c>
      <c r="C27" s="52">
        <v>435000</v>
      </c>
      <c r="D27" s="51"/>
      <c r="E27" s="51"/>
      <c r="F27" s="365" t="s">
        <v>7221</v>
      </c>
      <c r="G27" s="302">
        <v>435000</v>
      </c>
      <c r="H27" s="249">
        <v>0.02</v>
      </c>
      <c r="I27" s="248"/>
      <c r="J27" s="248"/>
      <c r="K27" s="248"/>
      <c r="L27" s="243"/>
    </row>
    <row r="28" spans="1:12" ht="57">
      <c r="A28" s="248">
        <v>25</v>
      </c>
      <c r="B28" s="265" t="s">
        <v>7222</v>
      </c>
      <c r="C28" s="52">
        <v>600000</v>
      </c>
      <c r="D28" s="51"/>
      <c r="E28" s="51"/>
      <c r="F28" s="365" t="s">
        <v>7223</v>
      </c>
      <c r="G28" s="302">
        <v>600000</v>
      </c>
      <c r="H28" s="249">
        <v>0.02</v>
      </c>
      <c r="I28" s="248"/>
      <c r="J28" s="248"/>
      <c r="K28" s="248"/>
      <c r="L28" s="243"/>
    </row>
    <row r="29" spans="1:12" ht="57">
      <c r="A29" s="248">
        <v>26</v>
      </c>
      <c r="B29" s="265" t="s">
        <v>7224</v>
      </c>
      <c r="C29" s="52">
        <v>1020000</v>
      </c>
      <c r="D29" s="51"/>
      <c r="E29" s="51"/>
      <c r="F29" s="365" t="s">
        <v>7225</v>
      </c>
      <c r="G29" s="302">
        <v>1020000</v>
      </c>
      <c r="H29" s="249">
        <v>0.02</v>
      </c>
      <c r="I29" s="248"/>
      <c r="J29" s="248"/>
      <c r="K29" s="248"/>
      <c r="L29" s="243"/>
    </row>
    <row r="30" spans="1:12" ht="42.75">
      <c r="A30" s="248">
        <v>27</v>
      </c>
      <c r="B30" s="265" t="s">
        <v>7226</v>
      </c>
      <c r="C30" s="52">
        <v>400000</v>
      </c>
      <c r="D30" s="51"/>
      <c r="E30" s="51"/>
      <c r="F30" s="365" t="s">
        <v>7227</v>
      </c>
      <c r="G30" s="302">
        <v>400000</v>
      </c>
      <c r="H30" s="249">
        <v>0.02</v>
      </c>
      <c r="I30" s="248"/>
      <c r="J30" s="248"/>
      <c r="K30" s="248"/>
      <c r="L30" s="243"/>
    </row>
    <row r="31" spans="1:12" ht="42.75">
      <c r="A31" s="248">
        <v>28</v>
      </c>
      <c r="B31" s="265" t="s">
        <v>7228</v>
      </c>
      <c r="C31" s="52">
        <v>430000</v>
      </c>
      <c r="D31" s="51"/>
      <c r="E31" s="51"/>
      <c r="F31" s="365" t="s">
        <v>7229</v>
      </c>
      <c r="G31" s="302">
        <v>430000</v>
      </c>
      <c r="H31" s="249">
        <v>0.02</v>
      </c>
      <c r="I31" s="248"/>
      <c r="J31" s="248"/>
      <c r="K31" s="248"/>
      <c r="L31" s="243"/>
    </row>
    <row r="32" spans="1:12" ht="42.75">
      <c r="A32" s="248">
        <v>29</v>
      </c>
      <c r="B32" s="265" t="s">
        <v>1492</v>
      </c>
      <c r="C32" s="52">
        <v>300000</v>
      </c>
      <c r="D32" s="51"/>
      <c r="E32" s="51"/>
      <c r="F32" s="365" t="s">
        <v>7230</v>
      </c>
      <c r="G32" s="302">
        <v>300000</v>
      </c>
      <c r="H32" s="249">
        <v>0.02</v>
      </c>
      <c r="I32" s="248"/>
      <c r="J32" s="248"/>
      <c r="K32" s="248"/>
      <c r="L32" s="243"/>
    </row>
    <row r="33" spans="1:12" ht="42.75">
      <c r="A33" s="248">
        <v>30</v>
      </c>
      <c r="B33" s="265" t="s">
        <v>7231</v>
      </c>
      <c r="C33" s="52">
        <v>825000</v>
      </c>
      <c r="D33" s="51"/>
      <c r="E33" s="51"/>
      <c r="F33" s="365" t="s">
        <v>7232</v>
      </c>
      <c r="G33" s="302">
        <v>825000</v>
      </c>
      <c r="H33" s="249">
        <v>0.02</v>
      </c>
      <c r="I33" s="248"/>
      <c r="J33" s="248"/>
      <c r="K33" s="248"/>
      <c r="L33" s="243"/>
    </row>
    <row r="34" spans="1:12" ht="42.75">
      <c r="A34" s="248">
        <v>31</v>
      </c>
      <c r="B34" s="265" t="s">
        <v>2869</v>
      </c>
      <c r="C34" s="52">
        <v>450000</v>
      </c>
      <c r="D34" s="51"/>
      <c r="E34" s="51"/>
      <c r="F34" s="365" t="s">
        <v>7233</v>
      </c>
      <c r="G34" s="302">
        <v>45000</v>
      </c>
      <c r="H34" s="249">
        <v>0.02</v>
      </c>
      <c r="I34" s="248"/>
      <c r="J34" s="248"/>
      <c r="K34" s="248"/>
      <c r="L34" s="243"/>
    </row>
    <row r="35" spans="1:12" ht="57">
      <c r="A35" s="248">
        <v>32</v>
      </c>
      <c r="B35" s="265" t="s">
        <v>7234</v>
      </c>
      <c r="C35" s="52">
        <v>520000</v>
      </c>
      <c r="D35" s="51"/>
      <c r="E35" s="51"/>
      <c r="F35" s="365" t="s">
        <v>7235</v>
      </c>
      <c r="G35" s="302">
        <v>520000</v>
      </c>
      <c r="H35" s="249">
        <v>0.02</v>
      </c>
      <c r="I35" s="248"/>
      <c r="J35" s="248"/>
      <c r="K35" s="248"/>
      <c r="L35" s="243"/>
    </row>
    <row r="36" spans="1:12" ht="42.75">
      <c r="A36" s="248">
        <v>33</v>
      </c>
      <c r="B36" s="265" t="s">
        <v>7236</v>
      </c>
      <c r="C36" s="52">
        <v>200000</v>
      </c>
      <c r="D36" s="51"/>
      <c r="E36" s="51"/>
      <c r="F36" s="365" t="s">
        <v>7237</v>
      </c>
      <c r="G36" s="302">
        <v>200000</v>
      </c>
      <c r="H36" s="249">
        <v>0.02</v>
      </c>
      <c r="I36" s="248"/>
      <c r="J36" s="248"/>
      <c r="K36" s="248"/>
      <c r="L36" s="243"/>
    </row>
    <row r="37" spans="1:12" ht="57">
      <c r="A37" s="248">
        <v>34</v>
      </c>
      <c r="B37" s="265" t="s">
        <v>7238</v>
      </c>
      <c r="C37" s="52">
        <v>510000</v>
      </c>
      <c r="D37" s="51"/>
      <c r="E37" s="51"/>
      <c r="F37" s="380" t="s">
        <v>7239</v>
      </c>
      <c r="G37" s="302">
        <v>510000</v>
      </c>
      <c r="H37" s="249">
        <v>0.02</v>
      </c>
      <c r="I37" s="257"/>
      <c r="J37" s="34"/>
      <c r="K37" s="34"/>
      <c r="L37" s="243"/>
    </row>
    <row r="38" spans="1:12" ht="57">
      <c r="A38" s="248">
        <v>35</v>
      </c>
      <c r="B38" s="265" t="s">
        <v>7240</v>
      </c>
      <c r="C38" s="52">
        <v>510000</v>
      </c>
      <c r="D38" s="51"/>
      <c r="E38" s="51"/>
      <c r="F38" s="365" t="s">
        <v>7241</v>
      </c>
      <c r="G38" s="302">
        <v>510000</v>
      </c>
      <c r="H38" s="249">
        <v>0.02</v>
      </c>
      <c r="I38" s="257"/>
      <c r="J38" s="34"/>
      <c r="K38" s="34"/>
      <c r="L38" s="243"/>
    </row>
    <row r="39" spans="1:12" ht="57">
      <c r="A39" s="248">
        <v>36</v>
      </c>
      <c r="B39" s="265" t="s">
        <v>7242</v>
      </c>
      <c r="C39" s="52">
        <v>300000</v>
      </c>
      <c r="D39" s="51"/>
      <c r="E39" s="51"/>
      <c r="F39" s="365" t="s">
        <v>7243</v>
      </c>
      <c r="G39" s="302">
        <v>300000</v>
      </c>
      <c r="H39" s="249">
        <v>0.02</v>
      </c>
      <c r="I39" s="257"/>
      <c r="J39" s="34"/>
      <c r="K39" s="34"/>
      <c r="L39" s="243"/>
    </row>
    <row r="40" spans="1:12" ht="57">
      <c r="A40" s="248">
        <v>37</v>
      </c>
      <c r="B40" s="265" t="s">
        <v>7244</v>
      </c>
      <c r="C40" s="52">
        <v>500000</v>
      </c>
      <c r="D40" s="51"/>
      <c r="E40" s="51"/>
      <c r="F40" s="365" t="s">
        <v>7245</v>
      </c>
      <c r="G40" s="302">
        <v>500000</v>
      </c>
      <c r="H40" s="249">
        <v>0.02</v>
      </c>
      <c r="I40" s="257"/>
      <c r="J40" s="34"/>
      <c r="K40" s="34"/>
      <c r="L40" s="243"/>
    </row>
    <row r="41" spans="1:12" ht="57">
      <c r="A41" s="248">
        <v>38</v>
      </c>
      <c r="B41" s="265" t="s">
        <v>7246</v>
      </c>
      <c r="C41" s="52">
        <v>480000</v>
      </c>
      <c r="D41" s="51"/>
      <c r="E41" s="51"/>
      <c r="F41" s="365" t="s">
        <v>7247</v>
      </c>
      <c r="G41" s="302">
        <v>480000</v>
      </c>
      <c r="H41" s="249">
        <v>0.02</v>
      </c>
      <c r="I41" s="257"/>
      <c r="J41" s="34"/>
      <c r="K41" s="34"/>
      <c r="L41" s="243"/>
    </row>
    <row r="42" spans="1:12" ht="27" customHeight="1">
      <c r="A42" s="554" t="s">
        <v>1938</v>
      </c>
      <c r="B42" s="554"/>
      <c r="C42" s="484">
        <f>SUM(C4:C41)</f>
        <v>23662000</v>
      </c>
      <c r="D42" s="34"/>
      <c r="E42" s="34"/>
      <c r="F42" s="34"/>
      <c r="G42" s="173"/>
      <c r="H42" s="34"/>
      <c r="I42" s="257"/>
      <c r="J42" s="34"/>
      <c r="K42" s="34"/>
      <c r="L42" s="243"/>
    </row>
    <row r="43" spans="1:12" ht="29.25" customHeight="1">
      <c r="A43" s="557" t="s">
        <v>9457</v>
      </c>
      <c r="B43" s="557"/>
      <c r="C43" s="557"/>
      <c r="D43" s="557"/>
      <c r="E43" s="557"/>
      <c r="F43" s="557"/>
      <c r="G43" s="557"/>
      <c r="H43" s="557"/>
      <c r="I43" s="557"/>
      <c r="J43" s="557"/>
      <c r="K43" s="557"/>
      <c r="L43" s="557"/>
    </row>
  </sheetData>
  <mergeCells count="14">
    <mergeCell ref="A43:L43"/>
    <mergeCell ref="A42:B42"/>
    <mergeCell ref="G5:G7"/>
    <mergeCell ref="L2:L3"/>
    <mergeCell ref="J3:K3"/>
    <mergeCell ref="A2:A3"/>
    <mergeCell ref="B2:B3"/>
    <mergeCell ref="C2:C3"/>
    <mergeCell ref="D2:D3"/>
    <mergeCell ref="E2:E3"/>
    <mergeCell ref="F2:F3"/>
    <mergeCell ref="G2:G3"/>
    <mergeCell ref="H2:H3"/>
    <mergeCell ref="I2:K2"/>
  </mergeCells>
  <phoneticPr fontId="2" type="noConversion"/>
  <printOptions horizontalCentered="1"/>
  <pageMargins left="0.45" right="0.43" top="0.64" bottom="0.45" header="0.31496062992125984" footer="0.2"/>
  <pageSetup paperSize="9" scale="92" fitToHeight="0" orientation="landscape" horizontalDpi="4294967295" verticalDpi="4294967295" r:id="rId1"/>
  <headerFooter>
    <oddFooter>&amp;C&amp;P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2"/>
  <sheetViews>
    <sheetView topLeftCell="A124" zoomScale="90" zoomScaleNormal="90" workbookViewId="0">
      <selection activeCell="C3" sqref="C3:D161"/>
    </sheetView>
  </sheetViews>
  <sheetFormatPr defaultColWidth="9" defaultRowHeight="14.25"/>
  <cols>
    <col min="1" max="1" width="5.375" style="3" customWidth="1"/>
    <col min="2" max="2" width="11.75" style="3" customWidth="1"/>
    <col min="3" max="3" width="17.25" style="11" customWidth="1"/>
    <col min="4" max="4" width="19.375" style="11" customWidth="1"/>
    <col min="5" max="5" width="13.25" style="19" customWidth="1"/>
    <col min="6" max="6" width="17" style="11" customWidth="1"/>
    <col min="7" max="7" width="18.875" style="11" customWidth="1"/>
    <col min="8" max="16384" width="9" style="3"/>
  </cols>
  <sheetData>
    <row r="1" spans="1:7" s="2" customFormat="1" ht="19.5">
      <c r="A1" s="1" t="s">
        <v>8791</v>
      </c>
      <c r="C1" s="41"/>
      <c r="D1" s="41"/>
      <c r="E1" s="22"/>
      <c r="F1" s="41"/>
      <c r="G1" s="41"/>
    </row>
    <row r="2" spans="1:7">
      <c r="A2" s="244" t="s">
        <v>7248</v>
      </c>
      <c r="B2" s="244" t="s">
        <v>7249</v>
      </c>
      <c r="C2" s="244" t="s">
        <v>7250</v>
      </c>
      <c r="D2" s="244" t="s">
        <v>7251</v>
      </c>
      <c r="E2" s="120" t="s">
        <v>7252</v>
      </c>
      <c r="F2" s="244" t="s">
        <v>7253</v>
      </c>
      <c r="G2" s="244" t="s">
        <v>7254</v>
      </c>
    </row>
    <row r="3" spans="1:7" ht="42.75">
      <c r="A3" s="248">
        <v>1</v>
      </c>
      <c r="B3" s="248" t="s">
        <v>7255</v>
      </c>
      <c r="C3" s="243"/>
      <c r="D3" s="325"/>
      <c r="E3" s="254">
        <v>60000</v>
      </c>
      <c r="F3" s="243" t="s">
        <v>7256</v>
      </c>
      <c r="G3" s="243" t="s">
        <v>7257</v>
      </c>
    </row>
    <row r="4" spans="1:7" ht="42.75">
      <c r="A4" s="248">
        <v>2</v>
      </c>
      <c r="B4" s="248" t="s">
        <v>7258</v>
      </c>
      <c r="C4" s="243"/>
      <c r="D4" s="325"/>
      <c r="E4" s="254">
        <v>90000</v>
      </c>
      <c r="F4" s="243" t="s">
        <v>7259</v>
      </c>
      <c r="G4" s="243" t="s">
        <v>7257</v>
      </c>
    </row>
    <row r="5" spans="1:7" ht="42.75">
      <c r="A5" s="248">
        <v>3</v>
      </c>
      <c r="B5" s="248" t="s">
        <v>7260</v>
      </c>
      <c r="C5" s="243"/>
      <c r="D5" s="325"/>
      <c r="E5" s="254">
        <v>300000</v>
      </c>
      <c r="F5" s="243" t="s">
        <v>7261</v>
      </c>
      <c r="G5" s="243" t="s">
        <v>7262</v>
      </c>
    </row>
    <row r="6" spans="1:7" ht="42.75">
      <c r="A6" s="248">
        <v>4</v>
      </c>
      <c r="B6" s="248" t="s">
        <v>7263</v>
      </c>
      <c r="C6" s="243"/>
      <c r="D6" s="325"/>
      <c r="E6" s="254">
        <v>60000</v>
      </c>
      <c r="F6" s="243" t="s">
        <v>7264</v>
      </c>
      <c r="G6" s="243" t="s">
        <v>7262</v>
      </c>
    </row>
    <row r="7" spans="1:7" ht="42.75">
      <c r="A7" s="248">
        <v>5</v>
      </c>
      <c r="B7" s="248" t="s">
        <v>7265</v>
      </c>
      <c r="C7" s="243"/>
      <c r="D7" s="325"/>
      <c r="E7" s="254">
        <v>150000</v>
      </c>
      <c r="F7" s="243" t="s">
        <v>7266</v>
      </c>
      <c r="G7" s="243" t="s">
        <v>7262</v>
      </c>
    </row>
    <row r="8" spans="1:7" ht="42.75">
      <c r="A8" s="248">
        <v>6</v>
      </c>
      <c r="B8" s="248" t="s">
        <v>7267</v>
      </c>
      <c r="C8" s="243"/>
      <c r="D8" s="325"/>
      <c r="E8" s="254">
        <v>600000</v>
      </c>
      <c r="F8" s="243" t="s">
        <v>7266</v>
      </c>
      <c r="G8" s="243" t="s">
        <v>7262</v>
      </c>
    </row>
    <row r="9" spans="1:7" ht="42.75">
      <c r="A9" s="248">
        <v>7</v>
      </c>
      <c r="B9" s="248" t="s">
        <v>7268</v>
      </c>
      <c r="C9" s="243"/>
      <c r="D9" s="325"/>
      <c r="E9" s="254">
        <v>90000</v>
      </c>
      <c r="F9" s="243" t="s">
        <v>7269</v>
      </c>
      <c r="G9" s="243" t="s">
        <v>7262</v>
      </c>
    </row>
    <row r="10" spans="1:7" ht="42.75">
      <c r="A10" s="248">
        <v>8</v>
      </c>
      <c r="B10" s="248" t="s">
        <v>7270</v>
      </c>
      <c r="C10" s="243"/>
      <c r="D10" s="325"/>
      <c r="E10" s="254">
        <v>200000</v>
      </c>
      <c r="F10" s="243" t="s">
        <v>7271</v>
      </c>
      <c r="G10" s="243" t="s">
        <v>7262</v>
      </c>
    </row>
    <row r="11" spans="1:7" ht="42.75">
      <c r="A11" s="248">
        <v>9</v>
      </c>
      <c r="B11" s="248" t="s">
        <v>7272</v>
      </c>
      <c r="C11" s="243"/>
      <c r="D11" s="325"/>
      <c r="E11" s="254">
        <v>200000</v>
      </c>
      <c r="F11" s="243" t="s">
        <v>7273</v>
      </c>
      <c r="G11" s="243" t="s">
        <v>7262</v>
      </c>
    </row>
    <row r="12" spans="1:7" ht="42.75">
      <c r="A12" s="248">
        <v>10</v>
      </c>
      <c r="B12" s="248" t="s">
        <v>7272</v>
      </c>
      <c r="C12" s="243"/>
      <c r="D12" s="325"/>
      <c r="E12" s="254">
        <v>200000</v>
      </c>
      <c r="F12" s="243" t="s">
        <v>7273</v>
      </c>
      <c r="G12" s="243" t="s">
        <v>7262</v>
      </c>
    </row>
    <row r="13" spans="1:7" ht="42.75">
      <c r="A13" s="248">
        <v>11</v>
      </c>
      <c r="B13" s="248" t="s">
        <v>7274</v>
      </c>
      <c r="C13" s="243"/>
      <c r="D13" s="325"/>
      <c r="E13" s="254">
        <v>400000</v>
      </c>
      <c r="F13" s="243" t="s">
        <v>7271</v>
      </c>
      <c r="G13" s="243" t="s">
        <v>7262</v>
      </c>
    </row>
    <row r="14" spans="1:7" ht="42.75">
      <c r="A14" s="248">
        <v>12</v>
      </c>
      <c r="B14" s="248" t="s">
        <v>7274</v>
      </c>
      <c r="C14" s="243"/>
      <c r="D14" s="325"/>
      <c r="E14" s="254">
        <v>200000</v>
      </c>
      <c r="F14" s="243" t="s">
        <v>7271</v>
      </c>
      <c r="G14" s="243" t="s">
        <v>7262</v>
      </c>
    </row>
    <row r="15" spans="1:7" ht="42.75">
      <c r="A15" s="248">
        <v>13</v>
      </c>
      <c r="B15" s="248" t="s">
        <v>7275</v>
      </c>
      <c r="C15" s="243"/>
      <c r="D15" s="325"/>
      <c r="E15" s="254">
        <v>40000</v>
      </c>
      <c r="F15" s="243" t="s">
        <v>7276</v>
      </c>
      <c r="G15" s="243" t="s">
        <v>7262</v>
      </c>
    </row>
    <row r="16" spans="1:7" ht="42.75">
      <c r="A16" s="248">
        <v>14</v>
      </c>
      <c r="B16" s="248" t="s">
        <v>7277</v>
      </c>
      <c r="C16" s="243"/>
      <c r="D16" s="325"/>
      <c r="E16" s="254">
        <v>150000</v>
      </c>
      <c r="F16" s="243" t="s">
        <v>7278</v>
      </c>
      <c r="G16" s="243" t="s">
        <v>7262</v>
      </c>
    </row>
    <row r="17" spans="1:7" ht="42.75">
      <c r="A17" s="248">
        <v>15</v>
      </c>
      <c r="B17" s="248" t="s">
        <v>7279</v>
      </c>
      <c r="C17" s="243"/>
      <c r="D17" s="325"/>
      <c r="E17" s="254">
        <v>60000</v>
      </c>
      <c r="F17" s="243" t="s">
        <v>7280</v>
      </c>
      <c r="G17" s="243" t="s">
        <v>7262</v>
      </c>
    </row>
    <row r="18" spans="1:7" ht="42.75">
      <c r="A18" s="248">
        <v>16</v>
      </c>
      <c r="B18" s="248" t="s">
        <v>7281</v>
      </c>
      <c r="C18" s="243"/>
      <c r="D18" s="325"/>
      <c r="E18" s="254">
        <v>15000</v>
      </c>
      <c r="F18" s="243" t="s">
        <v>7282</v>
      </c>
      <c r="G18" s="243" t="s">
        <v>7262</v>
      </c>
    </row>
    <row r="19" spans="1:7" ht="42.75">
      <c r="A19" s="248">
        <v>17</v>
      </c>
      <c r="B19" s="248" t="s">
        <v>7281</v>
      </c>
      <c r="C19" s="243"/>
      <c r="D19" s="325"/>
      <c r="E19" s="254">
        <v>300000</v>
      </c>
      <c r="F19" s="243" t="s">
        <v>7282</v>
      </c>
      <c r="G19" s="243" t="s">
        <v>7262</v>
      </c>
    </row>
    <row r="20" spans="1:7" ht="42.75">
      <c r="A20" s="248">
        <v>18</v>
      </c>
      <c r="B20" s="248" t="s">
        <v>7283</v>
      </c>
      <c r="C20" s="243"/>
      <c r="D20" s="325"/>
      <c r="E20" s="254">
        <v>300000</v>
      </c>
      <c r="F20" s="243" t="s">
        <v>7284</v>
      </c>
      <c r="G20" s="243" t="s">
        <v>7262</v>
      </c>
    </row>
    <row r="21" spans="1:7" ht="42.75">
      <c r="A21" s="248">
        <v>19</v>
      </c>
      <c r="B21" s="248" t="s">
        <v>7285</v>
      </c>
      <c r="C21" s="243"/>
      <c r="D21" s="325"/>
      <c r="E21" s="254">
        <v>9000</v>
      </c>
      <c r="F21" s="243" t="s">
        <v>7286</v>
      </c>
      <c r="G21" s="243" t="s">
        <v>7262</v>
      </c>
    </row>
    <row r="22" spans="1:7" ht="42.75">
      <c r="A22" s="248">
        <v>20</v>
      </c>
      <c r="B22" s="248" t="s">
        <v>7287</v>
      </c>
      <c r="C22" s="243"/>
      <c r="D22" s="325"/>
      <c r="E22" s="254">
        <v>535000</v>
      </c>
      <c r="F22" s="243" t="s">
        <v>7288</v>
      </c>
      <c r="G22" s="243" t="s">
        <v>7262</v>
      </c>
    </row>
    <row r="23" spans="1:7" ht="42.75">
      <c r="A23" s="248">
        <v>21</v>
      </c>
      <c r="B23" s="248" t="s">
        <v>7287</v>
      </c>
      <c r="C23" s="243"/>
      <c r="D23" s="325"/>
      <c r="E23" s="254">
        <v>214000</v>
      </c>
      <c r="F23" s="243" t="s">
        <v>7288</v>
      </c>
      <c r="G23" s="243" t="s">
        <v>7262</v>
      </c>
    </row>
    <row r="24" spans="1:7" ht="42.75">
      <c r="A24" s="248">
        <v>22</v>
      </c>
      <c r="B24" s="248" t="s">
        <v>7289</v>
      </c>
      <c r="C24" s="243"/>
      <c r="D24" s="325"/>
      <c r="E24" s="254">
        <v>300000</v>
      </c>
      <c r="F24" s="243" t="s">
        <v>7290</v>
      </c>
      <c r="G24" s="243" t="s">
        <v>7262</v>
      </c>
    </row>
    <row r="25" spans="1:7" ht="42.75">
      <c r="A25" s="248">
        <v>23</v>
      </c>
      <c r="B25" s="248" t="s">
        <v>7291</v>
      </c>
      <c r="C25" s="243"/>
      <c r="D25" s="325"/>
      <c r="E25" s="254">
        <v>40000</v>
      </c>
      <c r="F25" s="243" t="s">
        <v>7292</v>
      </c>
      <c r="G25" s="243" t="s">
        <v>7262</v>
      </c>
    </row>
    <row r="26" spans="1:7" ht="42.75">
      <c r="A26" s="248">
        <v>24</v>
      </c>
      <c r="B26" s="248" t="s">
        <v>7293</v>
      </c>
      <c r="C26" s="243"/>
      <c r="D26" s="325"/>
      <c r="E26" s="254">
        <v>10000</v>
      </c>
      <c r="F26" s="243" t="s">
        <v>7294</v>
      </c>
      <c r="G26" s="243" t="s">
        <v>7257</v>
      </c>
    </row>
    <row r="27" spans="1:7" ht="42.75">
      <c r="A27" s="248">
        <v>25</v>
      </c>
      <c r="B27" s="248" t="s">
        <v>7295</v>
      </c>
      <c r="C27" s="243"/>
      <c r="D27" s="325"/>
      <c r="E27" s="254">
        <v>216000</v>
      </c>
      <c r="F27" s="243" t="s">
        <v>7296</v>
      </c>
      <c r="G27" s="243" t="s">
        <v>7297</v>
      </c>
    </row>
    <row r="28" spans="1:7" ht="42.75">
      <c r="A28" s="248">
        <v>26</v>
      </c>
      <c r="B28" s="248" t="s">
        <v>7295</v>
      </c>
      <c r="C28" s="243"/>
      <c r="D28" s="325"/>
      <c r="E28" s="254">
        <v>216000</v>
      </c>
      <c r="F28" s="243" t="s">
        <v>7296</v>
      </c>
      <c r="G28" s="243" t="s">
        <v>7298</v>
      </c>
    </row>
    <row r="29" spans="1:7" ht="42.75">
      <c r="A29" s="248">
        <v>27</v>
      </c>
      <c r="B29" s="248" t="s">
        <v>7299</v>
      </c>
      <c r="C29" s="243"/>
      <c r="D29" s="325"/>
      <c r="E29" s="254">
        <v>150000</v>
      </c>
      <c r="F29" s="243" t="s">
        <v>7300</v>
      </c>
      <c r="G29" s="243" t="s">
        <v>7298</v>
      </c>
    </row>
    <row r="30" spans="1:7" ht="42.75">
      <c r="A30" s="248">
        <v>28</v>
      </c>
      <c r="B30" s="248" t="s">
        <v>7301</v>
      </c>
      <c r="C30" s="243"/>
      <c r="D30" s="325"/>
      <c r="E30" s="254">
        <v>90000</v>
      </c>
      <c r="F30" s="243" t="s">
        <v>7300</v>
      </c>
      <c r="G30" s="243" t="s">
        <v>7298</v>
      </c>
    </row>
    <row r="31" spans="1:7" ht="42.75">
      <c r="A31" s="248">
        <v>29</v>
      </c>
      <c r="B31" s="248" t="s">
        <v>7302</v>
      </c>
      <c r="C31" s="243"/>
      <c r="D31" s="325"/>
      <c r="E31" s="254">
        <v>10000</v>
      </c>
      <c r="F31" s="243" t="s">
        <v>7303</v>
      </c>
      <c r="G31" s="243" t="s">
        <v>7298</v>
      </c>
    </row>
    <row r="32" spans="1:7" ht="42.75">
      <c r="A32" s="248">
        <v>30</v>
      </c>
      <c r="B32" s="248" t="s">
        <v>7304</v>
      </c>
      <c r="C32" s="243"/>
      <c r="D32" s="325"/>
      <c r="E32" s="254">
        <v>300000</v>
      </c>
      <c r="F32" s="243" t="s">
        <v>7303</v>
      </c>
      <c r="G32" s="243" t="s">
        <v>7298</v>
      </c>
    </row>
    <row r="33" spans="1:7" ht="42.75">
      <c r="A33" s="248">
        <v>31</v>
      </c>
      <c r="B33" s="248" t="s">
        <v>7305</v>
      </c>
      <c r="C33" s="243"/>
      <c r="D33" s="325"/>
      <c r="E33" s="254">
        <v>300000</v>
      </c>
      <c r="F33" s="243" t="s">
        <v>7303</v>
      </c>
      <c r="G33" s="243" t="s">
        <v>7298</v>
      </c>
    </row>
    <row r="34" spans="1:7" ht="42.75">
      <c r="A34" s="248">
        <v>32</v>
      </c>
      <c r="B34" s="248" t="s">
        <v>7306</v>
      </c>
      <c r="C34" s="243"/>
      <c r="D34" s="325"/>
      <c r="E34" s="254">
        <v>60000</v>
      </c>
      <c r="F34" s="243" t="s">
        <v>7307</v>
      </c>
      <c r="G34" s="243" t="s">
        <v>7298</v>
      </c>
    </row>
    <row r="35" spans="1:7" ht="42.75">
      <c r="A35" s="248">
        <v>33</v>
      </c>
      <c r="B35" s="248" t="s">
        <v>7308</v>
      </c>
      <c r="C35" s="243"/>
      <c r="D35" s="325"/>
      <c r="E35" s="254">
        <v>15000</v>
      </c>
      <c r="F35" s="243" t="s">
        <v>7309</v>
      </c>
      <c r="G35" s="243" t="s">
        <v>7298</v>
      </c>
    </row>
    <row r="36" spans="1:7" ht="42.75">
      <c r="A36" s="248">
        <v>34</v>
      </c>
      <c r="B36" s="248" t="s">
        <v>7310</v>
      </c>
      <c r="C36" s="243"/>
      <c r="D36" s="325"/>
      <c r="E36" s="254">
        <v>250000</v>
      </c>
      <c r="F36" s="243" t="s">
        <v>7309</v>
      </c>
      <c r="G36" s="243" t="s">
        <v>7298</v>
      </c>
    </row>
    <row r="37" spans="1:7" ht="42.75">
      <c r="A37" s="248">
        <v>35</v>
      </c>
      <c r="B37" s="248" t="s">
        <v>7310</v>
      </c>
      <c r="C37" s="243"/>
      <c r="D37" s="325"/>
      <c r="E37" s="254">
        <v>9000</v>
      </c>
      <c r="F37" s="243" t="s">
        <v>7311</v>
      </c>
      <c r="G37" s="243" t="s">
        <v>7298</v>
      </c>
    </row>
    <row r="38" spans="1:7" ht="42.75">
      <c r="A38" s="248">
        <v>36</v>
      </c>
      <c r="B38" s="248" t="s">
        <v>7312</v>
      </c>
      <c r="C38" s="243"/>
      <c r="D38" s="325"/>
      <c r="E38" s="254">
        <v>200000</v>
      </c>
      <c r="F38" s="243" t="s">
        <v>7313</v>
      </c>
      <c r="G38" s="243" t="s">
        <v>7298</v>
      </c>
    </row>
    <row r="39" spans="1:7" ht="42.75">
      <c r="A39" s="248">
        <v>37</v>
      </c>
      <c r="B39" s="248" t="s">
        <v>7312</v>
      </c>
      <c r="C39" s="243"/>
      <c r="D39" s="325"/>
      <c r="E39" s="254">
        <v>200000</v>
      </c>
      <c r="F39" s="243" t="s">
        <v>7313</v>
      </c>
      <c r="G39" s="243" t="s">
        <v>7298</v>
      </c>
    </row>
    <row r="40" spans="1:7" ht="42.75">
      <c r="A40" s="248">
        <v>38</v>
      </c>
      <c r="B40" s="248" t="s">
        <v>7314</v>
      </c>
      <c r="C40" s="243"/>
      <c r="D40" s="325"/>
      <c r="E40" s="254">
        <v>200000</v>
      </c>
      <c r="F40" s="243" t="s">
        <v>7313</v>
      </c>
      <c r="G40" s="243" t="s">
        <v>7298</v>
      </c>
    </row>
    <row r="41" spans="1:7" ht="42.75">
      <c r="A41" s="248">
        <v>39</v>
      </c>
      <c r="B41" s="248" t="s">
        <v>7314</v>
      </c>
      <c r="C41" s="243"/>
      <c r="D41" s="325"/>
      <c r="E41" s="254">
        <v>400000</v>
      </c>
      <c r="F41" s="243" t="s">
        <v>7315</v>
      </c>
      <c r="G41" s="243" t="s">
        <v>7298</v>
      </c>
    </row>
    <row r="42" spans="1:7" ht="42.75">
      <c r="A42" s="248">
        <v>40</v>
      </c>
      <c r="B42" s="248" t="s">
        <v>7314</v>
      </c>
      <c r="C42" s="243"/>
      <c r="D42" s="325"/>
      <c r="E42" s="254">
        <v>6000</v>
      </c>
      <c r="F42" s="243" t="s">
        <v>7315</v>
      </c>
      <c r="G42" s="243" t="s">
        <v>7298</v>
      </c>
    </row>
    <row r="43" spans="1:7" ht="42.75">
      <c r="A43" s="248">
        <v>41</v>
      </c>
      <c r="B43" s="248" t="s">
        <v>7314</v>
      </c>
      <c r="C43" s="243"/>
      <c r="D43" s="325"/>
      <c r="E43" s="254">
        <v>200000</v>
      </c>
      <c r="F43" s="243" t="s">
        <v>7315</v>
      </c>
      <c r="G43" s="243" t="s">
        <v>7298</v>
      </c>
    </row>
    <row r="44" spans="1:7" ht="42.75">
      <c r="A44" s="248">
        <v>42</v>
      </c>
      <c r="B44" s="248" t="s">
        <v>7316</v>
      </c>
      <c r="C44" s="243"/>
      <c r="D44" s="325"/>
      <c r="E44" s="254">
        <v>90000</v>
      </c>
      <c r="F44" s="243" t="s">
        <v>7317</v>
      </c>
      <c r="G44" s="243" t="s">
        <v>7298</v>
      </c>
    </row>
    <row r="45" spans="1:7" ht="42.75">
      <c r="A45" s="248">
        <v>43</v>
      </c>
      <c r="B45" s="248" t="s">
        <v>7318</v>
      </c>
      <c r="C45" s="243"/>
      <c r="D45" s="325"/>
      <c r="E45" s="254">
        <v>15000</v>
      </c>
      <c r="F45" s="243" t="s">
        <v>7319</v>
      </c>
      <c r="G45" s="243" t="s">
        <v>7298</v>
      </c>
    </row>
    <row r="46" spans="1:7" ht="42.75">
      <c r="A46" s="248">
        <v>44</v>
      </c>
      <c r="B46" s="248" t="s">
        <v>7320</v>
      </c>
      <c r="C46" s="243"/>
      <c r="D46" s="325"/>
      <c r="E46" s="254">
        <v>50000</v>
      </c>
      <c r="F46" s="243" t="s">
        <v>7321</v>
      </c>
      <c r="G46" s="243" t="s">
        <v>7298</v>
      </c>
    </row>
    <row r="47" spans="1:7" ht="42.75">
      <c r="A47" s="248">
        <v>45</v>
      </c>
      <c r="B47" s="248" t="s">
        <v>7322</v>
      </c>
      <c r="C47" s="243"/>
      <c r="D47" s="325"/>
      <c r="E47" s="254">
        <v>300000</v>
      </c>
      <c r="F47" s="243" t="s">
        <v>7321</v>
      </c>
      <c r="G47" s="243" t="s">
        <v>7298</v>
      </c>
    </row>
    <row r="48" spans="1:7" ht="42.75">
      <c r="A48" s="248">
        <v>46</v>
      </c>
      <c r="B48" s="248" t="s">
        <v>7323</v>
      </c>
      <c r="C48" s="243"/>
      <c r="D48" s="325"/>
      <c r="E48" s="254">
        <v>150000</v>
      </c>
      <c r="F48" s="243" t="s">
        <v>7324</v>
      </c>
      <c r="G48" s="243" t="s">
        <v>7298</v>
      </c>
    </row>
    <row r="49" spans="1:7" ht="42.75">
      <c r="A49" s="248">
        <v>47</v>
      </c>
      <c r="B49" s="248" t="s">
        <v>7323</v>
      </c>
      <c r="C49" s="243"/>
      <c r="D49" s="325"/>
      <c r="E49" s="254">
        <v>500000</v>
      </c>
      <c r="F49" s="243" t="s">
        <v>7324</v>
      </c>
      <c r="G49" s="243" t="s">
        <v>7298</v>
      </c>
    </row>
    <row r="50" spans="1:7" ht="42.75">
      <c r="A50" s="248">
        <v>48</v>
      </c>
      <c r="B50" s="248" t="s">
        <v>7325</v>
      </c>
      <c r="C50" s="243"/>
      <c r="D50" s="325"/>
      <c r="E50" s="254">
        <v>90000</v>
      </c>
      <c r="F50" s="243" t="s">
        <v>7324</v>
      </c>
      <c r="G50" s="243" t="s">
        <v>7298</v>
      </c>
    </row>
    <row r="51" spans="1:7" ht="42.75">
      <c r="A51" s="248">
        <v>49</v>
      </c>
      <c r="B51" s="248" t="s">
        <v>7326</v>
      </c>
      <c r="C51" s="243"/>
      <c r="D51" s="325"/>
      <c r="E51" s="254">
        <v>6000</v>
      </c>
      <c r="F51" s="243" t="s">
        <v>7327</v>
      </c>
      <c r="G51" s="243" t="s">
        <v>7298</v>
      </c>
    </row>
    <row r="52" spans="1:7" ht="42.75">
      <c r="A52" s="248">
        <v>50</v>
      </c>
      <c r="B52" s="248" t="s">
        <v>7328</v>
      </c>
      <c r="C52" s="243"/>
      <c r="D52" s="325"/>
      <c r="E52" s="254">
        <v>60000</v>
      </c>
      <c r="F52" s="243" t="s">
        <v>7329</v>
      </c>
      <c r="G52" s="243" t="s">
        <v>7298</v>
      </c>
    </row>
    <row r="53" spans="1:7" ht="42.75">
      <c r="A53" s="248">
        <v>51</v>
      </c>
      <c r="B53" s="248" t="s">
        <v>7330</v>
      </c>
      <c r="C53" s="243"/>
      <c r="D53" s="325"/>
      <c r="E53" s="254">
        <v>15000</v>
      </c>
      <c r="F53" s="243" t="s">
        <v>7329</v>
      </c>
      <c r="G53" s="243" t="s">
        <v>7298</v>
      </c>
    </row>
    <row r="54" spans="1:7" ht="42.75">
      <c r="A54" s="248">
        <v>52</v>
      </c>
      <c r="B54" s="248" t="s">
        <v>7331</v>
      </c>
      <c r="C54" s="243"/>
      <c r="D54" s="325"/>
      <c r="E54" s="254">
        <v>9000</v>
      </c>
      <c r="F54" s="243" t="s">
        <v>7332</v>
      </c>
      <c r="G54" s="243" t="s">
        <v>7297</v>
      </c>
    </row>
    <row r="55" spans="1:7" ht="42.75">
      <c r="A55" s="248">
        <v>53</v>
      </c>
      <c r="B55" s="248" t="s">
        <v>7333</v>
      </c>
      <c r="C55" s="243"/>
      <c r="D55" s="325"/>
      <c r="E55" s="254">
        <v>500000</v>
      </c>
      <c r="F55" s="243" t="s">
        <v>7334</v>
      </c>
      <c r="G55" s="243" t="s">
        <v>7335</v>
      </c>
    </row>
    <row r="56" spans="1:7" ht="42.75">
      <c r="A56" s="248">
        <v>54</v>
      </c>
      <c r="B56" s="248" t="s">
        <v>7336</v>
      </c>
      <c r="C56" s="243"/>
      <c r="D56" s="325"/>
      <c r="E56" s="254">
        <v>330000</v>
      </c>
      <c r="F56" s="243" t="s">
        <v>7337</v>
      </c>
      <c r="G56" s="243" t="s">
        <v>7338</v>
      </c>
    </row>
    <row r="57" spans="1:7" ht="42.75">
      <c r="A57" s="248">
        <v>55</v>
      </c>
      <c r="B57" s="248" t="s">
        <v>7339</v>
      </c>
      <c r="C57" s="243"/>
      <c r="D57" s="325"/>
      <c r="E57" s="254">
        <v>15000</v>
      </c>
      <c r="F57" s="243" t="s">
        <v>7340</v>
      </c>
      <c r="G57" s="243" t="s">
        <v>7338</v>
      </c>
    </row>
    <row r="58" spans="1:7" ht="42.75">
      <c r="A58" s="248">
        <v>56</v>
      </c>
      <c r="B58" s="248" t="s">
        <v>7341</v>
      </c>
      <c r="C58" s="243"/>
      <c r="D58" s="325"/>
      <c r="E58" s="254">
        <v>50000</v>
      </c>
      <c r="F58" s="243" t="s">
        <v>7342</v>
      </c>
      <c r="G58" s="243" t="s">
        <v>7338</v>
      </c>
    </row>
    <row r="59" spans="1:7" ht="42.75">
      <c r="A59" s="248">
        <v>57</v>
      </c>
      <c r="B59" s="248" t="s">
        <v>7343</v>
      </c>
      <c r="C59" s="243"/>
      <c r="D59" s="325"/>
      <c r="E59" s="254">
        <v>10000</v>
      </c>
      <c r="F59" s="243" t="s">
        <v>7342</v>
      </c>
      <c r="G59" s="243" t="s">
        <v>7338</v>
      </c>
    </row>
    <row r="60" spans="1:7" ht="42.75">
      <c r="A60" s="248">
        <v>58</v>
      </c>
      <c r="B60" s="248" t="s">
        <v>7344</v>
      </c>
      <c r="C60" s="243"/>
      <c r="D60" s="325"/>
      <c r="E60" s="254">
        <v>440000</v>
      </c>
      <c r="F60" s="243" t="s">
        <v>7345</v>
      </c>
      <c r="G60" s="243" t="s">
        <v>7338</v>
      </c>
    </row>
    <row r="61" spans="1:7" ht="42.75">
      <c r="A61" s="248">
        <v>59</v>
      </c>
      <c r="B61" s="248" t="s">
        <v>7346</v>
      </c>
      <c r="C61" s="243"/>
      <c r="D61" s="325"/>
      <c r="E61" s="254">
        <v>40000</v>
      </c>
      <c r="F61" s="243" t="s">
        <v>7345</v>
      </c>
      <c r="G61" s="243" t="s">
        <v>7338</v>
      </c>
    </row>
    <row r="62" spans="1:7" ht="42.75">
      <c r="A62" s="248">
        <v>60</v>
      </c>
      <c r="B62" s="248" t="s">
        <v>7347</v>
      </c>
      <c r="C62" s="243"/>
      <c r="D62" s="325"/>
      <c r="E62" s="254">
        <v>60000</v>
      </c>
      <c r="F62" s="243" t="s">
        <v>7348</v>
      </c>
      <c r="G62" s="243" t="s">
        <v>7338</v>
      </c>
    </row>
    <row r="63" spans="1:7" ht="42.75">
      <c r="A63" s="248">
        <v>61</v>
      </c>
      <c r="B63" s="248" t="s">
        <v>7349</v>
      </c>
      <c r="C63" s="243"/>
      <c r="D63" s="325"/>
      <c r="E63" s="254">
        <v>60000</v>
      </c>
      <c r="F63" s="243" t="s">
        <v>7350</v>
      </c>
      <c r="G63" s="243" t="s">
        <v>7338</v>
      </c>
    </row>
    <row r="64" spans="1:7" ht="42.75">
      <c r="A64" s="248">
        <v>62</v>
      </c>
      <c r="B64" s="248" t="s">
        <v>7351</v>
      </c>
      <c r="C64" s="243"/>
      <c r="D64" s="325"/>
      <c r="E64" s="254">
        <v>330000</v>
      </c>
      <c r="F64" s="243" t="s">
        <v>7350</v>
      </c>
      <c r="G64" s="243" t="s">
        <v>7338</v>
      </c>
    </row>
    <row r="65" spans="1:7" ht="42.75">
      <c r="A65" s="248">
        <v>63</v>
      </c>
      <c r="B65" s="248" t="s">
        <v>7352</v>
      </c>
      <c r="C65" s="243"/>
      <c r="D65" s="325"/>
      <c r="E65" s="254">
        <v>9000</v>
      </c>
      <c r="F65" s="243" t="s">
        <v>7353</v>
      </c>
      <c r="G65" s="243" t="s">
        <v>7338</v>
      </c>
    </row>
    <row r="66" spans="1:7" ht="42.75">
      <c r="A66" s="248">
        <v>64</v>
      </c>
      <c r="B66" s="248" t="s">
        <v>7354</v>
      </c>
      <c r="C66" s="243"/>
      <c r="D66" s="325"/>
      <c r="E66" s="254">
        <v>200000</v>
      </c>
      <c r="F66" s="243" t="s">
        <v>7355</v>
      </c>
      <c r="G66" s="243" t="s">
        <v>7338</v>
      </c>
    </row>
    <row r="67" spans="1:7" ht="42.75">
      <c r="A67" s="248">
        <v>65</v>
      </c>
      <c r="B67" s="248" t="s">
        <v>7356</v>
      </c>
      <c r="C67" s="243"/>
      <c r="D67" s="325"/>
      <c r="E67" s="254">
        <v>300000</v>
      </c>
      <c r="F67" s="243" t="s">
        <v>7355</v>
      </c>
      <c r="G67" s="243" t="s">
        <v>7338</v>
      </c>
    </row>
    <row r="68" spans="1:7" ht="42.75">
      <c r="A68" s="248">
        <v>66</v>
      </c>
      <c r="B68" s="248" t="s">
        <v>7357</v>
      </c>
      <c r="C68" s="243"/>
      <c r="D68" s="325"/>
      <c r="E68" s="254">
        <v>220000</v>
      </c>
      <c r="F68" s="243" t="s">
        <v>7358</v>
      </c>
      <c r="G68" s="243" t="s">
        <v>7338</v>
      </c>
    </row>
    <row r="69" spans="1:7" ht="42.75">
      <c r="A69" s="248">
        <v>67</v>
      </c>
      <c r="B69" s="248" t="s">
        <v>7359</v>
      </c>
      <c r="C69" s="243"/>
      <c r="D69" s="325"/>
      <c r="E69" s="254">
        <v>180000</v>
      </c>
      <c r="F69" s="243" t="s">
        <v>7358</v>
      </c>
      <c r="G69" s="243" t="s">
        <v>7338</v>
      </c>
    </row>
    <row r="70" spans="1:7" ht="42.75">
      <c r="A70" s="248">
        <v>68</v>
      </c>
      <c r="B70" s="248" t="s">
        <v>7360</v>
      </c>
      <c r="C70" s="243"/>
      <c r="D70" s="325"/>
      <c r="E70" s="254">
        <v>220000</v>
      </c>
      <c r="F70" s="243" t="s">
        <v>7361</v>
      </c>
      <c r="G70" s="243" t="s">
        <v>7338</v>
      </c>
    </row>
    <row r="71" spans="1:7" ht="42.75">
      <c r="A71" s="248">
        <v>69</v>
      </c>
      <c r="B71" s="248" t="s">
        <v>7362</v>
      </c>
      <c r="C71" s="243"/>
      <c r="D71" s="325"/>
      <c r="E71" s="254">
        <v>90000</v>
      </c>
      <c r="F71" s="243" t="s">
        <v>7361</v>
      </c>
      <c r="G71" s="243" t="s">
        <v>7338</v>
      </c>
    </row>
    <row r="72" spans="1:7" ht="42.75">
      <c r="A72" s="248">
        <v>70</v>
      </c>
      <c r="B72" s="248" t="s">
        <v>7363</v>
      </c>
      <c r="C72" s="243"/>
      <c r="D72" s="325"/>
      <c r="E72" s="254">
        <v>15000</v>
      </c>
      <c r="F72" s="243" t="s">
        <v>7364</v>
      </c>
      <c r="G72" s="243" t="s">
        <v>7338</v>
      </c>
    </row>
    <row r="73" spans="1:7" ht="42.75">
      <c r="A73" s="248">
        <v>71</v>
      </c>
      <c r="B73" s="248" t="s">
        <v>7365</v>
      </c>
      <c r="C73" s="243"/>
      <c r="D73" s="325"/>
      <c r="E73" s="254">
        <v>40000</v>
      </c>
      <c r="F73" s="243" t="s">
        <v>7364</v>
      </c>
      <c r="G73" s="243" t="s">
        <v>7338</v>
      </c>
    </row>
    <row r="74" spans="1:7" ht="42.75">
      <c r="A74" s="248">
        <v>72</v>
      </c>
      <c r="B74" s="248" t="s">
        <v>7366</v>
      </c>
      <c r="C74" s="243"/>
      <c r="D74" s="325"/>
      <c r="E74" s="254">
        <v>10000</v>
      </c>
      <c r="F74" s="243" t="s">
        <v>7367</v>
      </c>
      <c r="G74" s="243" t="s">
        <v>7338</v>
      </c>
    </row>
    <row r="75" spans="1:7" ht="42.75">
      <c r="A75" s="248">
        <v>73</v>
      </c>
      <c r="B75" s="248" t="s">
        <v>7368</v>
      </c>
      <c r="C75" s="243"/>
      <c r="D75" s="325"/>
      <c r="E75" s="254">
        <v>10000</v>
      </c>
      <c r="F75" s="243" t="s">
        <v>7369</v>
      </c>
      <c r="G75" s="243" t="s">
        <v>7338</v>
      </c>
    </row>
    <row r="76" spans="1:7" ht="42.75">
      <c r="A76" s="248">
        <v>74</v>
      </c>
      <c r="B76" s="248" t="s">
        <v>7370</v>
      </c>
      <c r="C76" s="243"/>
      <c r="D76" s="325"/>
      <c r="E76" s="254">
        <v>40000</v>
      </c>
      <c r="F76" s="243" t="s">
        <v>7371</v>
      </c>
      <c r="G76" s="243" t="s">
        <v>7338</v>
      </c>
    </row>
    <row r="77" spans="1:7" ht="42.75">
      <c r="A77" s="248">
        <v>75</v>
      </c>
      <c r="B77" s="248" t="s">
        <v>7372</v>
      </c>
      <c r="C77" s="243"/>
      <c r="D77" s="325"/>
      <c r="E77" s="254">
        <v>60000</v>
      </c>
      <c r="F77" s="243" t="s">
        <v>7371</v>
      </c>
      <c r="G77" s="243" t="s">
        <v>7338</v>
      </c>
    </row>
    <row r="78" spans="1:7" ht="42.75">
      <c r="A78" s="248">
        <v>76</v>
      </c>
      <c r="B78" s="248" t="s">
        <v>7373</v>
      </c>
      <c r="C78" s="243"/>
      <c r="D78" s="325"/>
      <c r="E78" s="254">
        <v>60000</v>
      </c>
      <c r="F78" s="243" t="s">
        <v>7374</v>
      </c>
      <c r="G78" s="243" t="s">
        <v>7338</v>
      </c>
    </row>
    <row r="79" spans="1:7" ht="42.75">
      <c r="A79" s="248">
        <v>77</v>
      </c>
      <c r="B79" s="248" t="s">
        <v>7373</v>
      </c>
      <c r="C79" s="243"/>
      <c r="D79" s="325"/>
      <c r="E79" s="254">
        <v>15000</v>
      </c>
      <c r="F79" s="243" t="s">
        <v>7374</v>
      </c>
      <c r="G79" s="243" t="s">
        <v>7338</v>
      </c>
    </row>
    <row r="80" spans="1:7" ht="42.75">
      <c r="A80" s="248">
        <v>78</v>
      </c>
      <c r="B80" s="248" t="s">
        <v>7375</v>
      </c>
      <c r="C80" s="243"/>
      <c r="D80" s="325"/>
      <c r="E80" s="254">
        <v>9000</v>
      </c>
      <c r="F80" s="243" t="s">
        <v>7374</v>
      </c>
      <c r="G80" s="243" t="s">
        <v>7338</v>
      </c>
    </row>
    <row r="81" spans="1:7" ht="42.75">
      <c r="A81" s="248">
        <v>79</v>
      </c>
      <c r="B81" s="248" t="s">
        <v>7376</v>
      </c>
      <c r="C81" s="243"/>
      <c r="D81" s="325"/>
      <c r="E81" s="254">
        <v>20000</v>
      </c>
      <c r="F81" s="243" t="s">
        <v>7377</v>
      </c>
      <c r="G81" s="243" t="s">
        <v>7338</v>
      </c>
    </row>
    <row r="82" spans="1:7" ht="42.75">
      <c r="A82" s="248">
        <v>80</v>
      </c>
      <c r="B82" s="248" t="s">
        <v>7378</v>
      </c>
      <c r="C82" s="243"/>
      <c r="D82" s="325"/>
      <c r="E82" s="254">
        <v>15000</v>
      </c>
      <c r="F82" s="243" t="s">
        <v>7377</v>
      </c>
      <c r="G82" s="243" t="s">
        <v>7338</v>
      </c>
    </row>
    <row r="83" spans="1:7" ht="42.75">
      <c r="A83" s="248">
        <v>81</v>
      </c>
      <c r="B83" s="248" t="s">
        <v>7379</v>
      </c>
      <c r="C83" s="243"/>
      <c r="D83" s="325"/>
      <c r="E83" s="254">
        <v>40000</v>
      </c>
      <c r="F83" s="243" t="s">
        <v>7380</v>
      </c>
      <c r="G83" s="243" t="s">
        <v>7338</v>
      </c>
    </row>
    <row r="84" spans="1:7" ht="42.75">
      <c r="A84" s="248">
        <v>82</v>
      </c>
      <c r="B84" s="248" t="s">
        <v>7381</v>
      </c>
      <c r="C84" s="243"/>
      <c r="D84" s="325"/>
      <c r="E84" s="254">
        <v>30000</v>
      </c>
      <c r="F84" s="243" t="s">
        <v>7382</v>
      </c>
      <c r="G84" s="243" t="s">
        <v>7335</v>
      </c>
    </row>
    <row r="85" spans="1:7" ht="42.75">
      <c r="A85" s="248">
        <v>83</v>
      </c>
      <c r="B85" s="248" t="s">
        <v>7383</v>
      </c>
      <c r="C85" s="243"/>
      <c r="D85" s="325"/>
      <c r="E85" s="254">
        <v>40000</v>
      </c>
      <c r="F85" s="243" t="s">
        <v>7384</v>
      </c>
      <c r="G85" s="243" t="s">
        <v>7385</v>
      </c>
    </row>
    <row r="86" spans="1:7" ht="42.75">
      <c r="A86" s="248">
        <v>84</v>
      </c>
      <c r="B86" s="248" t="s">
        <v>7386</v>
      </c>
      <c r="C86" s="243"/>
      <c r="D86" s="325"/>
      <c r="E86" s="254">
        <v>60000</v>
      </c>
      <c r="F86" s="243" t="s">
        <v>7384</v>
      </c>
      <c r="G86" s="243" t="s">
        <v>7387</v>
      </c>
    </row>
    <row r="87" spans="1:7" ht="42.75">
      <c r="A87" s="248">
        <v>85</v>
      </c>
      <c r="B87" s="248" t="s">
        <v>7388</v>
      </c>
      <c r="C87" s="243"/>
      <c r="D87" s="325"/>
      <c r="E87" s="254">
        <v>6000</v>
      </c>
      <c r="F87" s="243" t="s">
        <v>7389</v>
      </c>
      <c r="G87" s="243" t="s">
        <v>7387</v>
      </c>
    </row>
    <row r="88" spans="1:7" ht="42.75">
      <c r="A88" s="248">
        <v>86</v>
      </c>
      <c r="B88" s="248" t="s">
        <v>7390</v>
      </c>
      <c r="C88" s="243"/>
      <c r="D88" s="325"/>
      <c r="E88" s="254">
        <v>60000</v>
      </c>
      <c r="F88" s="243" t="s">
        <v>7391</v>
      </c>
      <c r="G88" s="243" t="s">
        <v>7387</v>
      </c>
    </row>
    <row r="89" spans="1:7" ht="42.75">
      <c r="A89" s="248">
        <v>87</v>
      </c>
      <c r="B89" s="248" t="s">
        <v>7392</v>
      </c>
      <c r="C89" s="243"/>
      <c r="D89" s="325"/>
      <c r="E89" s="254">
        <v>15000</v>
      </c>
      <c r="F89" s="243" t="s">
        <v>7391</v>
      </c>
      <c r="G89" s="243" t="s">
        <v>7387</v>
      </c>
    </row>
    <row r="90" spans="1:7" ht="42.75">
      <c r="A90" s="248">
        <v>88</v>
      </c>
      <c r="B90" s="248" t="s">
        <v>7393</v>
      </c>
      <c r="C90" s="243"/>
      <c r="D90" s="325"/>
      <c r="E90" s="254">
        <v>220000</v>
      </c>
      <c r="F90" s="243" t="s">
        <v>7394</v>
      </c>
      <c r="G90" s="243" t="s">
        <v>7387</v>
      </c>
    </row>
    <row r="91" spans="1:7" ht="42.75">
      <c r="A91" s="248">
        <v>89</v>
      </c>
      <c r="B91" s="248" t="s">
        <v>7395</v>
      </c>
      <c r="C91" s="243"/>
      <c r="D91" s="325"/>
      <c r="E91" s="254">
        <v>100000</v>
      </c>
      <c r="F91" s="243" t="s">
        <v>7396</v>
      </c>
      <c r="G91" s="243" t="s">
        <v>7387</v>
      </c>
    </row>
    <row r="92" spans="1:7" ht="42.75">
      <c r="A92" s="248">
        <v>90</v>
      </c>
      <c r="B92" s="248" t="s">
        <v>7397</v>
      </c>
      <c r="C92" s="243"/>
      <c r="D92" s="325"/>
      <c r="E92" s="254">
        <v>40000</v>
      </c>
      <c r="F92" s="243" t="s">
        <v>7396</v>
      </c>
      <c r="G92" s="243" t="s">
        <v>7387</v>
      </c>
    </row>
    <row r="93" spans="1:7" ht="42.75">
      <c r="A93" s="248">
        <v>91</v>
      </c>
      <c r="B93" s="248" t="s">
        <v>7398</v>
      </c>
      <c r="C93" s="243"/>
      <c r="D93" s="325"/>
      <c r="E93" s="254">
        <v>90000</v>
      </c>
      <c r="F93" s="243" t="s">
        <v>7399</v>
      </c>
      <c r="G93" s="243" t="s">
        <v>7387</v>
      </c>
    </row>
    <row r="94" spans="1:7" ht="42.75">
      <c r="A94" s="248">
        <v>92</v>
      </c>
      <c r="B94" s="248" t="s">
        <v>7400</v>
      </c>
      <c r="C94" s="243"/>
      <c r="D94" s="325"/>
      <c r="E94" s="254">
        <v>40000</v>
      </c>
      <c r="F94" s="243" t="s">
        <v>7399</v>
      </c>
      <c r="G94" s="243" t="s">
        <v>7387</v>
      </c>
    </row>
    <row r="95" spans="1:7" ht="42.75">
      <c r="A95" s="248">
        <v>93</v>
      </c>
      <c r="B95" s="248" t="s">
        <v>7401</v>
      </c>
      <c r="C95" s="243"/>
      <c r="D95" s="325"/>
      <c r="E95" s="254">
        <v>60000</v>
      </c>
      <c r="F95" s="243" t="s">
        <v>7402</v>
      </c>
      <c r="G95" s="243" t="s">
        <v>7387</v>
      </c>
    </row>
    <row r="96" spans="1:7" ht="42.75">
      <c r="A96" s="248">
        <v>94</v>
      </c>
      <c r="B96" s="248" t="s">
        <v>7403</v>
      </c>
      <c r="C96" s="243"/>
      <c r="D96" s="325"/>
      <c r="E96" s="254">
        <v>90000</v>
      </c>
      <c r="F96" s="243" t="s">
        <v>7404</v>
      </c>
      <c r="G96" s="243" t="s">
        <v>7387</v>
      </c>
    </row>
    <row r="97" spans="1:7" ht="42.75">
      <c r="A97" s="248">
        <v>95</v>
      </c>
      <c r="B97" s="248" t="s">
        <v>7405</v>
      </c>
      <c r="C97" s="243"/>
      <c r="D97" s="325"/>
      <c r="E97" s="254">
        <v>500000</v>
      </c>
      <c r="F97" s="243" t="s">
        <v>7404</v>
      </c>
      <c r="G97" s="243" t="s">
        <v>7387</v>
      </c>
    </row>
    <row r="98" spans="1:7" ht="42.75">
      <c r="A98" s="248">
        <v>96</v>
      </c>
      <c r="B98" s="248" t="s">
        <v>7406</v>
      </c>
      <c r="C98" s="243"/>
      <c r="D98" s="325"/>
      <c r="E98" s="254">
        <v>60000</v>
      </c>
      <c r="F98" s="243" t="s">
        <v>7407</v>
      </c>
      <c r="G98" s="243" t="s">
        <v>7387</v>
      </c>
    </row>
    <row r="99" spans="1:7" ht="42.75">
      <c r="A99" s="248">
        <v>97</v>
      </c>
      <c r="B99" s="248" t="s">
        <v>7408</v>
      </c>
      <c r="C99" s="243"/>
      <c r="D99" s="325"/>
      <c r="E99" s="254">
        <v>15000</v>
      </c>
      <c r="F99" s="243" t="s">
        <v>7407</v>
      </c>
      <c r="G99" s="243" t="s">
        <v>7387</v>
      </c>
    </row>
    <row r="100" spans="1:7" ht="42.75">
      <c r="A100" s="248">
        <v>98</v>
      </c>
      <c r="B100" s="248" t="s">
        <v>7409</v>
      </c>
      <c r="C100" s="243"/>
      <c r="D100" s="325"/>
      <c r="E100" s="254">
        <v>30000</v>
      </c>
      <c r="F100" s="243" t="s">
        <v>7410</v>
      </c>
      <c r="G100" s="243" t="s">
        <v>7387</v>
      </c>
    </row>
    <row r="101" spans="1:7" ht="42.75">
      <c r="A101" s="248">
        <v>99</v>
      </c>
      <c r="B101" s="248" t="s">
        <v>7411</v>
      </c>
      <c r="C101" s="243"/>
      <c r="D101" s="325"/>
      <c r="E101" s="254">
        <v>100000</v>
      </c>
      <c r="F101" s="243" t="s">
        <v>7412</v>
      </c>
      <c r="G101" s="243" t="s">
        <v>7387</v>
      </c>
    </row>
    <row r="102" spans="1:7" ht="42.75">
      <c r="A102" s="248">
        <v>100</v>
      </c>
      <c r="B102" s="248" t="s">
        <v>7413</v>
      </c>
      <c r="C102" s="243"/>
      <c r="D102" s="325"/>
      <c r="E102" s="254">
        <v>100000</v>
      </c>
      <c r="F102" s="243" t="s">
        <v>7412</v>
      </c>
      <c r="G102" s="243" t="s">
        <v>7387</v>
      </c>
    </row>
    <row r="103" spans="1:7" ht="42.75">
      <c r="A103" s="248">
        <v>101</v>
      </c>
      <c r="B103" s="248" t="s">
        <v>7413</v>
      </c>
      <c r="C103" s="243"/>
      <c r="D103" s="325"/>
      <c r="E103" s="254">
        <v>320000</v>
      </c>
      <c r="F103" s="243" t="s">
        <v>7412</v>
      </c>
      <c r="G103" s="243" t="s">
        <v>7387</v>
      </c>
    </row>
    <row r="104" spans="1:7" ht="42.75">
      <c r="A104" s="248">
        <v>102</v>
      </c>
      <c r="B104" s="248" t="s">
        <v>7414</v>
      </c>
      <c r="C104" s="243"/>
      <c r="D104" s="325"/>
      <c r="E104" s="254">
        <v>40000</v>
      </c>
      <c r="F104" s="243" t="s">
        <v>7415</v>
      </c>
      <c r="G104" s="243" t="s">
        <v>7387</v>
      </c>
    </row>
    <row r="105" spans="1:7" ht="42.75">
      <c r="A105" s="248">
        <v>103</v>
      </c>
      <c r="B105" s="248" t="s">
        <v>7416</v>
      </c>
      <c r="C105" s="243"/>
      <c r="D105" s="325"/>
      <c r="E105" s="254">
        <v>20000</v>
      </c>
      <c r="F105" s="243" t="s">
        <v>7417</v>
      </c>
      <c r="G105" s="243" t="s">
        <v>7387</v>
      </c>
    </row>
    <row r="106" spans="1:7" ht="42.75">
      <c r="A106" s="248">
        <v>104</v>
      </c>
      <c r="B106" s="248" t="s">
        <v>7418</v>
      </c>
      <c r="C106" s="243"/>
      <c r="D106" s="325"/>
      <c r="E106" s="254">
        <v>40000</v>
      </c>
      <c r="F106" s="243" t="s">
        <v>7419</v>
      </c>
      <c r="G106" s="243" t="s">
        <v>7387</v>
      </c>
    </row>
    <row r="107" spans="1:7" ht="42.75">
      <c r="A107" s="248">
        <v>105</v>
      </c>
      <c r="B107" s="248" t="s">
        <v>7420</v>
      </c>
      <c r="C107" s="243"/>
      <c r="D107" s="325"/>
      <c r="E107" s="254">
        <v>60000</v>
      </c>
      <c r="F107" s="243" t="s">
        <v>7421</v>
      </c>
      <c r="G107" s="243" t="s">
        <v>7387</v>
      </c>
    </row>
    <row r="108" spans="1:7" ht="42.75">
      <c r="A108" s="248">
        <v>106</v>
      </c>
      <c r="B108" s="248" t="s">
        <v>7422</v>
      </c>
      <c r="C108" s="243"/>
      <c r="D108" s="325"/>
      <c r="E108" s="254">
        <v>300000</v>
      </c>
      <c r="F108" s="243" t="s">
        <v>7423</v>
      </c>
      <c r="G108" s="243" t="s">
        <v>7387</v>
      </c>
    </row>
    <row r="109" spans="1:7" ht="42.75">
      <c r="A109" s="248">
        <v>107</v>
      </c>
      <c r="B109" s="248" t="s">
        <v>7424</v>
      </c>
      <c r="C109" s="243"/>
      <c r="D109" s="325"/>
      <c r="E109" s="254">
        <v>60000</v>
      </c>
      <c r="F109" s="243" t="s">
        <v>7425</v>
      </c>
      <c r="G109" s="243" t="s">
        <v>7387</v>
      </c>
    </row>
    <row r="110" spans="1:7" ht="42.75">
      <c r="A110" s="248">
        <v>108</v>
      </c>
      <c r="B110" s="248" t="s">
        <v>7426</v>
      </c>
      <c r="C110" s="243"/>
      <c r="D110" s="325"/>
      <c r="E110" s="254">
        <v>90000</v>
      </c>
      <c r="F110" s="243" t="s">
        <v>7427</v>
      </c>
      <c r="G110" s="243" t="s">
        <v>7387</v>
      </c>
    </row>
    <row r="111" spans="1:7" ht="42.75">
      <c r="A111" s="248">
        <v>109</v>
      </c>
      <c r="B111" s="248" t="s">
        <v>7428</v>
      </c>
      <c r="C111" s="243"/>
      <c r="D111" s="325"/>
      <c r="E111" s="254">
        <v>40000</v>
      </c>
      <c r="F111" s="243" t="s">
        <v>7429</v>
      </c>
      <c r="G111" s="243" t="s">
        <v>7387</v>
      </c>
    </row>
    <row r="112" spans="1:7" ht="42.75">
      <c r="A112" s="248">
        <v>110</v>
      </c>
      <c r="B112" s="248" t="s">
        <v>7430</v>
      </c>
      <c r="C112" s="243"/>
      <c r="D112" s="325"/>
      <c r="E112" s="254">
        <v>20000</v>
      </c>
      <c r="F112" s="243" t="s">
        <v>7431</v>
      </c>
      <c r="G112" s="243" t="s">
        <v>7387</v>
      </c>
    </row>
    <row r="113" spans="1:7" ht="42.75">
      <c r="A113" s="248">
        <v>111</v>
      </c>
      <c r="B113" s="248" t="s">
        <v>7432</v>
      </c>
      <c r="C113" s="243"/>
      <c r="D113" s="325"/>
      <c r="E113" s="254">
        <v>40000</v>
      </c>
      <c r="F113" s="243" t="s">
        <v>7433</v>
      </c>
      <c r="G113" s="243" t="s">
        <v>7387</v>
      </c>
    </row>
    <row r="114" spans="1:7" ht="42.75">
      <c r="A114" s="248">
        <v>112</v>
      </c>
      <c r="B114" s="248" t="s">
        <v>7434</v>
      </c>
      <c r="C114" s="243"/>
      <c r="D114" s="325"/>
      <c r="E114" s="254">
        <v>60000</v>
      </c>
      <c r="F114" s="243" t="s">
        <v>7435</v>
      </c>
      <c r="G114" s="243" t="s">
        <v>7385</v>
      </c>
    </row>
    <row r="115" spans="1:7" ht="42.75">
      <c r="A115" s="248">
        <v>113</v>
      </c>
      <c r="B115" s="248" t="s">
        <v>7436</v>
      </c>
      <c r="C115" s="243"/>
      <c r="D115" s="325"/>
      <c r="E115" s="254">
        <v>60000</v>
      </c>
      <c r="F115" s="243" t="s">
        <v>7437</v>
      </c>
      <c r="G115" s="243" t="s">
        <v>7438</v>
      </c>
    </row>
    <row r="116" spans="1:7" ht="42.75">
      <c r="A116" s="248">
        <v>114</v>
      </c>
      <c r="B116" s="248" t="s">
        <v>7439</v>
      </c>
      <c r="C116" s="243"/>
      <c r="D116" s="325"/>
      <c r="E116" s="254">
        <v>40000</v>
      </c>
      <c r="F116" s="243" t="s">
        <v>7440</v>
      </c>
      <c r="G116" s="243" t="s">
        <v>7441</v>
      </c>
    </row>
    <row r="117" spans="1:7" ht="42.75">
      <c r="A117" s="248">
        <v>115</v>
      </c>
      <c r="B117" s="248" t="s">
        <v>7442</v>
      </c>
      <c r="C117" s="243"/>
      <c r="D117" s="325"/>
      <c r="E117" s="254">
        <v>20000</v>
      </c>
      <c r="F117" s="243" t="s">
        <v>7443</v>
      </c>
      <c r="G117" s="243" t="s">
        <v>7441</v>
      </c>
    </row>
    <row r="118" spans="1:7" ht="42.75">
      <c r="A118" s="248">
        <v>116</v>
      </c>
      <c r="B118" s="248" t="s">
        <v>7444</v>
      </c>
      <c r="C118" s="243"/>
      <c r="D118" s="325"/>
      <c r="E118" s="254">
        <v>40000</v>
      </c>
      <c r="F118" s="243" t="s">
        <v>7445</v>
      </c>
      <c r="G118" s="243" t="s">
        <v>7441</v>
      </c>
    </row>
    <row r="119" spans="1:7" ht="42.75">
      <c r="A119" s="248">
        <v>117</v>
      </c>
      <c r="B119" s="248" t="s">
        <v>7446</v>
      </c>
      <c r="C119" s="243"/>
      <c r="D119" s="325"/>
      <c r="E119" s="254">
        <v>86000</v>
      </c>
      <c r="F119" s="243" t="s">
        <v>7447</v>
      </c>
      <c r="G119" s="243" t="s">
        <v>7441</v>
      </c>
    </row>
    <row r="120" spans="1:7" ht="42.75">
      <c r="A120" s="248">
        <v>118</v>
      </c>
      <c r="B120" s="248" t="s">
        <v>7448</v>
      </c>
      <c r="C120" s="243"/>
      <c r="D120" s="325"/>
      <c r="E120" s="254">
        <v>60000</v>
      </c>
      <c r="F120" s="243" t="s">
        <v>7449</v>
      </c>
      <c r="G120" s="243" t="s">
        <v>7441</v>
      </c>
    </row>
    <row r="121" spans="1:7" ht="42.75">
      <c r="A121" s="248">
        <v>119</v>
      </c>
      <c r="B121" s="248" t="s">
        <v>7450</v>
      </c>
      <c r="C121" s="243"/>
      <c r="D121" s="325"/>
      <c r="E121" s="254">
        <v>12000</v>
      </c>
      <c r="F121" s="243" t="s">
        <v>7451</v>
      </c>
      <c r="G121" s="243" t="s">
        <v>7441</v>
      </c>
    </row>
    <row r="122" spans="1:7" ht="42.75">
      <c r="A122" s="248">
        <v>120</v>
      </c>
      <c r="B122" s="248" t="s">
        <v>7452</v>
      </c>
      <c r="C122" s="243"/>
      <c r="D122" s="325"/>
      <c r="E122" s="254">
        <v>40000</v>
      </c>
      <c r="F122" s="243" t="s">
        <v>7453</v>
      </c>
      <c r="G122" s="243" t="s">
        <v>7441</v>
      </c>
    </row>
    <row r="123" spans="1:7" ht="42.75">
      <c r="A123" s="248">
        <v>121</v>
      </c>
      <c r="B123" s="248" t="s">
        <v>7454</v>
      </c>
      <c r="C123" s="243"/>
      <c r="D123" s="325"/>
      <c r="E123" s="254">
        <v>20000</v>
      </c>
      <c r="F123" s="243" t="s">
        <v>7453</v>
      </c>
      <c r="G123" s="243" t="s">
        <v>7441</v>
      </c>
    </row>
    <row r="124" spans="1:7" ht="42.75">
      <c r="A124" s="248">
        <v>122</v>
      </c>
      <c r="B124" s="248" t="s">
        <v>7455</v>
      </c>
      <c r="C124" s="243"/>
      <c r="D124" s="325"/>
      <c r="E124" s="254">
        <v>40000</v>
      </c>
      <c r="F124" s="243" t="s">
        <v>7456</v>
      </c>
      <c r="G124" s="243" t="s">
        <v>7441</v>
      </c>
    </row>
    <row r="125" spans="1:7" ht="42.75">
      <c r="A125" s="248">
        <v>123</v>
      </c>
      <c r="B125" s="248" t="s">
        <v>7457</v>
      </c>
      <c r="C125" s="243"/>
      <c r="D125" s="325"/>
      <c r="E125" s="254">
        <v>40000</v>
      </c>
      <c r="F125" s="243" t="s">
        <v>7458</v>
      </c>
      <c r="G125" s="243" t="s">
        <v>7441</v>
      </c>
    </row>
    <row r="126" spans="1:7" ht="42.75">
      <c r="A126" s="248">
        <v>124</v>
      </c>
      <c r="B126" s="248" t="s">
        <v>7457</v>
      </c>
      <c r="C126" s="243"/>
      <c r="D126" s="325"/>
      <c r="E126" s="254">
        <v>26000</v>
      </c>
      <c r="F126" s="243" t="s">
        <v>7459</v>
      </c>
      <c r="G126" s="243" t="s">
        <v>7441</v>
      </c>
    </row>
    <row r="127" spans="1:7" ht="42.75">
      <c r="A127" s="248">
        <v>125</v>
      </c>
      <c r="B127" s="248" t="s">
        <v>7457</v>
      </c>
      <c r="C127" s="243"/>
      <c r="D127" s="325"/>
      <c r="E127" s="254">
        <v>60000</v>
      </c>
      <c r="F127" s="243" t="s">
        <v>7459</v>
      </c>
      <c r="G127" s="243" t="s">
        <v>7441</v>
      </c>
    </row>
    <row r="128" spans="1:7" ht="42.75">
      <c r="A128" s="248">
        <v>126</v>
      </c>
      <c r="B128" s="248" t="s">
        <v>7460</v>
      </c>
      <c r="C128" s="243"/>
      <c r="D128" s="325"/>
      <c r="E128" s="254">
        <v>12000</v>
      </c>
      <c r="F128" s="243" t="s">
        <v>7461</v>
      </c>
      <c r="G128" s="243" t="s">
        <v>7441</v>
      </c>
    </row>
    <row r="129" spans="1:7" ht="42.75">
      <c r="A129" s="248">
        <v>127</v>
      </c>
      <c r="B129" s="248" t="s">
        <v>7462</v>
      </c>
      <c r="C129" s="243"/>
      <c r="D129" s="325"/>
      <c r="E129" s="254">
        <v>40000</v>
      </c>
      <c r="F129" s="243" t="s">
        <v>7463</v>
      </c>
      <c r="G129" s="243" t="s">
        <v>7441</v>
      </c>
    </row>
    <row r="130" spans="1:7" ht="42.75">
      <c r="A130" s="248">
        <v>128</v>
      </c>
      <c r="B130" s="248" t="s">
        <v>7464</v>
      </c>
      <c r="C130" s="243"/>
      <c r="D130" s="325"/>
      <c r="E130" s="254">
        <v>20000</v>
      </c>
      <c r="F130" s="243" t="s">
        <v>7463</v>
      </c>
      <c r="G130" s="243" t="s">
        <v>7441</v>
      </c>
    </row>
    <row r="131" spans="1:7" ht="42.75">
      <c r="A131" s="248">
        <v>129</v>
      </c>
      <c r="B131" s="248" t="s">
        <v>7465</v>
      </c>
      <c r="C131" s="243"/>
      <c r="D131" s="325"/>
      <c r="E131" s="254">
        <v>40000</v>
      </c>
      <c r="F131" s="243" t="s">
        <v>7466</v>
      </c>
      <c r="G131" s="243" t="s">
        <v>7441</v>
      </c>
    </row>
    <row r="132" spans="1:7" ht="42.75">
      <c r="A132" s="248">
        <v>130</v>
      </c>
      <c r="B132" s="248" t="s">
        <v>7467</v>
      </c>
      <c r="C132" s="243"/>
      <c r="D132" s="325"/>
      <c r="E132" s="254">
        <v>26000</v>
      </c>
      <c r="F132" s="243" t="s">
        <v>7468</v>
      </c>
      <c r="G132" s="243" t="s">
        <v>7441</v>
      </c>
    </row>
    <row r="133" spans="1:7" ht="42.75">
      <c r="A133" s="248">
        <v>131</v>
      </c>
      <c r="B133" s="248" t="s">
        <v>7469</v>
      </c>
      <c r="C133" s="243"/>
      <c r="D133" s="325"/>
      <c r="E133" s="254">
        <v>60000</v>
      </c>
      <c r="F133" s="243" t="s">
        <v>7470</v>
      </c>
      <c r="G133" s="243" t="s">
        <v>7438</v>
      </c>
    </row>
    <row r="134" spans="1:7" ht="57">
      <c r="A134" s="248">
        <v>132</v>
      </c>
      <c r="B134" s="248" t="s">
        <v>7471</v>
      </c>
      <c r="C134" s="243"/>
      <c r="D134" s="325"/>
      <c r="E134" s="254">
        <v>2500</v>
      </c>
      <c r="F134" s="243" t="s">
        <v>7472</v>
      </c>
      <c r="G134" s="243" t="s">
        <v>7473</v>
      </c>
    </row>
    <row r="135" spans="1:7" ht="42.75">
      <c r="A135" s="248">
        <v>133</v>
      </c>
      <c r="B135" s="248" t="s">
        <v>7474</v>
      </c>
      <c r="C135" s="243"/>
      <c r="D135" s="325"/>
      <c r="E135" s="254">
        <v>2000</v>
      </c>
      <c r="F135" s="243" t="s">
        <v>7475</v>
      </c>
      <c r="G135" s="243" t="s">
        <v>7476</v>
      </c>
    </row>
    <row r="136" spans="1:7" ht="42.75">
      <c r="A136" s="248">
        <v>134</v>
      </c>
      <c r="B136" s="248" t="s">
        <v>7477</v>
      </c>
      <c r="C136" s="243"/>
      <c r="D136" s="325"/>
      <c r="E136" s="254">
        <v>2000</v>
      </c>
      <c r="F136" s="243" t="s">
        <v>7478</v>
      </c>
      <c r="G136" s="243" t="s">
        <v>7476</v>
      </c>
    </row>
    <row r="137" spans="1:7" ht="42.75">
      <c r="A137" s="248">
        <v>135</v>
      </c>
      <c r="B137" s="248" t="s">
        <v>7479</v>
      </c>
      <c r="C137" s="243"/>
      <c r="D137" s="325"/>
      <c r="E137" s="254">
        <v>2000</v>
      </c>
      <c r="F137" s="243" t="s">
        <v>7480</v>
      </c>
      <c r="G137" s="243" t="s">
        <v>7481</v>
      </c>
    </row>
    <row r="138" spans="1:7" ht="42.75">
      <c r="A138" s="248">
        <v>136</v>
      </c>
      <c r="B138" s="248" t="s">
        <v>7482</v>
      </c>
      <c r="C138" s="243"/>
      <c r="D138" s="325"/>
      <c r="E138" s="254">
        <v>2000</v>
      </c>
      <c r="F138" s="243" t="s">
        <v>7483</v>
      </c>
      <c r="G138" s="243" t="s">
        <v>7481</v>
      </c>
    </row>
    <row r="139" spans="1:7" ht="42.75">
      <c r="A139" s="248">
        <v>137</v>
      </c>
      <c r="B139" s="248" t="s">
        <v>7484</v>
      </c>
      <c r="C139" s="243"/>
      <c r="D139" s="325"/>
      <c r="E139" s="254">
        <v>2000</v>
      </c>
      <c r="F139" s="243" t="s">
        <v>7485</v>
      </c>
      <c r="G139" s="243" t="s">
        <v>7481</v>
      </c>
    </row>
    <row r="140" spans="1:7" ht="57">
      <c r="A140" s="248">
        <v>138</v>
      </c>
      <c r="B140" s="248" t="s">
        <v>7486</v>
      </c>
      <c r="C140" s="243"/>
      <c r="D140" s="325"/>
      <c r="E140" s="254">
        <v>3000</v>
      </c>
      <c r="F140" s="243" t="s">
        <v>7487</v>
      </c>
      <c r="G140" s="243" t="s">
        <v>7481</v>
      </c>
    </row>
    <row r="141" spans="1:7" ht="57">
      <c r="A141" s="248">
        <v>139</v>
      </c>
      <c r="B141" s="248" t="s">
        <v>7488</v>
      </c>
      <c r="C141" s="243"/>
      <c r="D141" s="325"/>
      <c r="E141" s="254">
        <v>2000</v>
      </c>
      <c r="F141" s="243" t="s">
        <v>7489</v>
      </c>
      <c r="G141" s="243" t="s">
        <v>7481</v>
      </c>
    </row>
    <row r="142" spans="1:7" ht="57">
      <c r="A142" s="248">
        <v>140</v>
      </c>
      <c r="B142" s="248" t="s">
        <v>7490</v>
      </c>
      <c r="C142" s="243"/>
      <c r="D142" s="325"/>
      <c r="E142" s="254">
        <v>3000</v>
      </c>
      <c r="F142" s="243" t="s">
        <v>7489</v>
      </c>
      <c r="G142" s="243" t="s">
        <v>7481</v>
      </c>
    </row>
    <row r="143" spans="1:7" ht="57">
      <c r="A143" s="248">
        <v>141</v>
      </c>
      <c r="B143" s="248" t="s">
        <v>7491</v>
      </c>
      <c r="C143" s="243"/>
      <c r="D143" s="325"/>
      <c r="E143" s="254">
        <v>3000</v>
      </c>
      <c r="F143" s="243" t="s">
        <v>7489</v>
      </c>
      <c r="G143" s="243" t="s">
        <v>7481</v>
      </c>
    </row>
    <row r="144" spans="1:7" ht="57">
      <c r="A144" s="248">
        <v>142</v>
      </c>
      <c r="B144" s="248" t="s">
        <v>7492</v>
      </c>
      <c r="C144" s="243"/>
      <c r="D144" s="325"/>
      <c r="E144" s="254">
        <v>2000</v>
      </c>
      <c r="F144" s="243" t="s">
        <v>7493</v>
      </c>
      <c r="G144" s="243" t="s">
        <v>7494</v>
      </c>
    </row>
    <row r="145" spans="1:7" ht="57">
      <c r="A145" s="248">
        <v>143</v>
      </c>
      <c r="B145" s="248" t="s">
        <v>7495</v>
      </c>
      <c r="C145" s="243"/>
      <c r="D145" s="325"/>
      <c r="E145" s="254">
        <v>2000</v>
      </c>
      <c r="F145" s="243" t="s">
        <v>7496</v>
      </c>
      <c r="G145" s="243" t="s">
        <v>7497</v>
      </c>
    </row>
    <row r="146" spans="1:7" ht="57">
      <c r="A146" s="248">
        <v>144</v>
      </c>
      <c r="B146" s="248" t="s">
        <v>7498</v>
      </c>
      <c r="C146" s="243"/>
      <c r="D146" s="325"/>
      <c r="E146" s="254">
        <v>2000</v>
      </c>
      <c r="F146" s="243" t="s">
        <v>7496</v>
      </c>
      <c r="G146" s="243" t="s">
        <v>7497</v>
      </c>
    </row>
    <row r="147" spans="1:7" ht="57">
      <c r="A147" s="248">
        <v>145</v>
      </c>
      <c r="B147" s="248" t="s">
        <v>7499</v>
      </c>
      <c r="C147" s="243"/>
      <c r="D147" s="325"/>
      <c r="E147" s="254">
        <v>2000</v>
      </c>
      <c r="F147" s="243" t="s">
        <v>7496</v>
      </c>
      <c r="G147" s="243" t="s">
        <v>7497</v>
      </c>
    </row>
    <row r="148" spans="1:7" ht="57">
      <c r="A148" s="248">
        <v>146</v>
      </c>
      <c r="B148" s="248" t="s">
        <v>7500</v>
      </c>
      <c r="C148" s="243"/>
      <c r="D148" s="325"/>
      <c r="E148" s="254">
        <v>2000</v>
      </c>
      <c r="F148" s="243" t="s">
        <v>7496</v>
      </c>
      <c r="G148" s="243" t="s">
        <v>7497</v>
      </c>
    </row>
    <row r="149" spans="1:7" ht="42.75">
      <c r="A149" s="248">
        <v>147</v>
      </c>
      <c r="B149" s="248" t="s">
        <v>7501</v>
      </c>
      <c r="C149" s="243"/>
      <c r="D149" s="325"/>
      <c r="E149" s="254">
        <v>174000</v>
      </c>
      <c r="F149" s="243" t="s">
        <v>7502</v>
      </c>
      <c r="G149" s="243" t="s">
        <v>7497</v>
      </c>
    </row>
    <row r="150" spans="1:7" ht="42.75">
      <c r="A150" s="248">
        <v>148</v>
      </c>
      <c r="B150" s="248" t="s">
        <v>7503</v>
      </c>
      <c r="C150" s="243"/>
      <c r="D150" s="325"/>
      <c r="E150" s="254">
        <v>2000</v>
      </c>
      <c r="F150" s="243" t="s">
        <v>7504</v>
      </c>
      <c r="G150" s="243" t="s">
        <v>7497</v>
      </c>
    </row>
    <row r="151" spans="1:7" ht="42.75">
      <c r="A151" s="248">
        <v>149</v>
      </c>
      <c r="B151" s="248" t="s">
        <v>7505</v>
      </c>
      <c r="C151" s="243"/>
      <c r="D151" s="325"/>
      <c r="E151" s="254">
        <v>2000</v>
      </c>
      <c r="F151" s="243" t="s">
        <v>7506</v>
      </c>
      <c r="G151" s="243" t="s">
        <v>7497</v>
      </c>
    </row>
    <row r="152" spans="1:7" ht="42.75">
      <c r="A152" s="248">
        <v>150</v>
      </c>
      <c r="B152" s="248" t="s">
        <v>7507</v>
      </c>
      <c r="C152" s="243"/>
      <c r="D152" s="325"/>
      <c r="E152" s="254">
        <v>2000</v>
      </c>
      <c r="F152" s="243" t="s">
        <v>7508</v>
      </c>
      <c r="G152" s="243" t="s">
        <v>7497</v>
      </c>
    </row>
    <row r="153" spans="1:7" ht="42.75">
      <c r="A153" s="248">
        <v>151</v>
      </c>
      <c r="B153" s="248" t="s">
        <v>7509</v>
      </c>
      <c r="C153" s="243"/>
      <c r="D153" s="325"/>
      <c r="E153" s="254">
        <v>2000</v>
      </c>
      <c r="F153" s="243" t="s">
        <v>7510</v>
      </c>
      <c r="G153" s="243" t="s">
        <v>7497</v>
      </c>
    </row>
    <row r="154" spans="1:7" ht="42.75">
      <c r="A154" s="248">
        <v>152</v>
      </c>
      <c r="B154" s="248" t="s">
        <v>7511</v>
      </c>
      <c r="C154" s="243"/>
      <c r="D154" s="325"/>
      <c r="E154" s="254">
        <v>2000</v>
      </c>
      <c r="F154" s="243" t="s">
        <v>7512</v>
      </c>
      <c r="G154" s="243" t="s">
        <v>7497</v>
      </c>
    </row>
    <row r="155" spans="1:7" ht="42.75">
      <c r="A155" s="248">
        <v>153</v>
      </c>
      <c r="B155" s="248" t="s">
        <v>7513</v>
      </c>
      <c r="C155" s="243"/>
      <c r="D155" s="325"/>
      <c r="E155" s="254">
        <v>2000</v>
      </c>
      <c r="F155" s="243" t="s">
        <v>7512</v>
      </c>
      <c r="G155" s="243" t="s">
        <v>7514</v>
      </c>
    </row>
    <row r="156" spans="1:7" ht="42.75">
      <c r="A156" s="248">
        <v>154</v>
      </c>
      <c r="B156" s="248" t="s">
        <v>7515</v>
      </c>
      <c r="C156" s="243"/>
      <c r="D156" s="325"/>
      <c r="E156" s="254">
        <v>2000</v>
      </c>
      <c r="F156" s="243" t="s">
        <v>7516</v>
      </c>
      <c r="G156" s="243" t="s">
        <v>7514</v>
      </c>
    </row>
    <row r="157" spans="1:7" ht="42.75">
      <c r="A157" s="248">
        <v>155</v>
      </c>
      <c r="B157" s="248" t="s">
        <v>7517</v>
      </c>
      <c r="C157" s="243"/>
      <c r="D157" s="325"/>
      <c r="E157" s="254">
        <v>2000</v>
      </c>
      <c r="F157" s="243" t="s">
        <v>7516</v>
      </c>
      <c r="G157" s="243" t="s">
        <v>7518</v>
      </c>
    </row>
    <row r="158" spans="1:7" ht="42.75">
      <c r="A158" s="248">
        <v>156</v>
      </c>
      <c r="B158" s="248" t="s">
        <v>7519</v>
      </c>
      <c r="C158" s="243"/>
      <c r="D158" s="325"/>
      <c r="E158" s="254">
        <v>2000</v>
      </c>
      <c r="F158" s="243" t="s">
        <v>7516</v>
      </c>
      <c r="G158" s="243" t="s">
        <v>7518</v>
      </c>
    </row>
    <row r="159" spans="1:7" ht="42.75">
      <c r="A159" s="248">
        <v>157</v>
      </c>
      <c r="B159" s="248" t="s">
        <v>7520</v>
      </c>
      <c r="C159" s="243"/>
      <c r="D159" s="325"/>
      <c r="E159" s="254">
        <v>4000</v>
      </c>
      <c r="F159" s="243" t="s">
        <v>7516</v>
      </c>
      <c r="G159" s="243" t="s">
        <v>7518</v>
      </c>
    </row>
    <row r="160" spans="1:7" ht="42.75">
      <c r="A160" s="248">
        <v>158</v>
      </c>
      <c r="B160" s="248" t="s">
        <v>7521</v>
      </c>
      <c r="C160" s="243"/>
      <c r="D160" s="325"/>
      <c r="E160" s="254">
        <v>4000</v>
      </c>
      <c r="F160" s="243" t="s">
        <v>7516</v>
      </c>
      <c r="G160" s="243" t="s">
        <v>7518</v>
      </c>
    </row>
    <row r="161" spans="1:7" ht="42.75">
      <c r="A161" s="248">
        <v>159</v>
      </c>
      <c r="B161" s="248" t="s">
        <v>7522</v>
      </c>
      <c r="C161" s="243"/>
      <c r="D161" s="325"/>
      <c r="E161" s="254">
        <v>3000</v>
      </c>
      <c r="F161" s="243" t="s">
        <v>7516</v>
      </c>
      <c r="G161" s="243" t="s">
        <v>7518</v>
      </c>
    </row>
    <row r="162" spans="1:7" ht="27" customHeight="1">
      <c r="A162" s="554" t="s">
        <v>1938</v>
      </c>
      <c r="B162" s="554"/>
      <c r="C162" s="554"/>
      <c r="D162" s="554"/>
      <c r="E162" s="484">
        <f>SUM(E3:E161)</f>
        <v>15742500</v>
      </c>
      <c r="F162" s="310"/>
      <c r="G162" s="310"/>
    </row>
    <row r="239" spans="1:7" s="19" customFormat="1">
      <c r="A239" s="3"/>
      <c r="B239" s="3"/>
      <c r="C239" s="11"/>
      <c r="D239" s="11"/>
      <c r="F239" s="11"/>
      <c r="G239" s="11"/>
    </row>
    <row r="240" spans="1:7" s="19" customFormat="1">
      <c r="A240" s="3"/>
      <c r="B240" s="3"/>
      <c r="C240" s="11"/>
      <c r="D240" s="11"/>
      <c r="F240" s="11"/>
      <c r="G240" s="11"/>
    </row>
    <row r="241" spans="1:7" s="19" customFormat="1">
      <c r="A241" s="3"/>
      <c r="B241" s="3"/>
      <c r="C241" s="11"/>
      <c r="D241" s="11"/>
      <c r="F241" s="11"/>
      <c r="G241" s="11"/>
    </row>
    <row r="242" spans="1:7" s="19" customFormat="1">
      <c r="A242" s="3"/>
      <c r="B242" s="3"/>
      <c r="C242" s="11"/>
      <c r="D242" s="11"/>
      <c r="F242" s="11"/>
      <c r="G242" s="11"/>
    </row>
    <row r="243" spans="1:7" s="19" customFormat="1">
      <c r="A243" s="3"/>
      <c r="B243" s="3"/>
      <c r="C243" s="11"/>
      <c r="D243" s="11"/>
      <c r="F243" s="11"/>
      <c r="G243" s="11"/>
    </row>
    <row r="244" spans="1:7" s="19" customFormat="1">
      <c r="A244" s="3"/>
      <c r="B244" s="3"/>
      <c r="C244" s="11"/>
      <c r="D244" s="11"/>
      <c r="F244" s="11"/>
      <c r="G244" s="11"/>
    </row>
    <row r="245" spans="1:7" s="19" customFormat="1">
      <c r="A245" s="3"/>
      <c r="B245" s="3"/>
      <c r="C245" s="11"/>
      <c r="D245" s="11"/>
      <c r="F245" s="11"/>
      <c r="G245" s="11"/>
    </row>
    <row r="246" spans="1:7" s="19" customFormat="1">
      <c r="A246" s="3"/>
      <c r="B246" s="3"/>
      <c r="C246" s="11"/>
      <c r="D246" s="11"/>
      <c r="F246" s="11"/>
      <c r="G246" s="11"/>
    </row>
    <row r="247" spans="1:7" s="19" customFormat="1">
      <c r="A247" s="3"/>
      <c r="B247" s="3"/>
      <c r="C247" s="11"/>
      <c r="D247" s="11"/>
      <c r="F247" s="11"/>
      <c r="G247" s="11"/>
    </row>
    <row r="248" spans="1:7" s="19" customFormat="1">
      <c r="A248" s="3"/>
      <c r="B248" s="3"/>
      <c r="C248" s="11"/>
      <c r="D248" s="11"/>
      <c r="F248" s="11"/>
      <c r="G248" s="11"/>
    </row>
    <row r="249" spans="1:7" s="19" customFormat="1">
      <c r="A249" s="3"/>
      <c r="B249" s="3"/>
      <c r="C249" s="11"/>
      <c r="D249" s="11"/>
      <c r="F249" s="11"/>
      <c r="G249" s="11"/>
    </row>
    <row r="250" spans="1:7" s="19" customFormat="1">
      <c r="A250" s="3"/>
      <c r="B250" s="3"/>
      <c r="C250" s="11"/>
      <c r="D250" s="11"/>
      <c r="F250" s="11"/>
      <c r="G250" s="11"/>
    </row>
    <row r="251" spans="1:7" s="19" customFormat="1">
      <c r="A251" s="3"/>
      <c r="B251" s="3"/>
      <c r="C251" s="11"/>
      <c r="D251" s="11"/>
      <c r="F251" s="11"/>
      <c r="G251" s="11"/>
    </row>
    <row r="252" spans="1:7" s="19" customFormat="1">
      <c r="A252" s="3"/>
      <c r="B252" s="3"/>
      <c r="C252" s="11"/>
      <c r="D252" s="11"/>
      <c r="F252" s="11"/>
      <c r="G252" s="11"/>
    </row>
  </sheetData>
  <mergeCells count="1">
    <mergeCell ref="A162:D162"/>
  </mergeCells>
  <phoneticPr fontId="2" type="noConversion"/>
  <printOptions horizontalCentered="1"/>
  <pageMargins left="0.59" right="0.51181102362204722" top="0.55118110236220474" bottom="0.55118110236220474" header="0.31496062992125984" footer="0.31496062992125984"/>
  <pageSetup paperSize="9" scale="88" fitToHeight="0" orientation="portrait" horizontalDpi="4294967295" verticalDpi="4294967295" r:id="rId1"/>
  <headerFooter>
    <oddFooter>&amp;C&amp;P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2"/>
  <sheetViews>
    <sheetView zoomScale="90" zoomScaleNormal="90" workbookViewId="0">
      <selection activeCell="D4" sqref="D4:E10"/>
    </sheetView>
  </sheetViews>
  <sheetFormatPr defaultColWidth="8.875" defaultRowHeight="14.25"/>
  <cols>
    <col min="1" max="1" width="5" style="19" customWidth="1"/>
    <col min="2" max="2" width="10.625" style="19" bestFit="1" customWidth="1"/>
    <col min="3" max="3" width="12" style="19" customWidth="1"/>
    <col min="4" max="4" width="14.625" style="19" customWidth="1"/>
    <col min="5" max="5" width="16.625" style="19" customWidth="1"/>
    <col min="6" max="6" width="11.375" style="19" customWidth="1"/>
    <col min="7" max="7" width="12.5" style="150" customWidth="1"/>
    <col min="8" max="8" width="10" style="19" customWidth="1"/>
    <col min="9" max="9" width="11.125" style="19" customWidth="1"/>
    <col min="10" max="10" width="16.125" style="19" customWidth="1"/>
    <col min="11" max="11" width="12.75" style="19" customWidth="1"/>
    <col min="12" max="12" width="10.875" style="19" customWidth="1"/>
    <col min="13" max="13" width="14.375" style="16" customWidth="1"/>
    <col min="14" max="14" width="17.5" style="106" customWidth="1"/>
    <col min="15" max="16384" width="8.875" style="19"/>
  </cols>
  <sheetData>
    <row r="1" spans="1:14" s="22" customFormat="1" ht="19.5">
      <c r="A1" s="268" t="s">
        <v>8792</v>
      </c>
      <c r="G1" s="340"/>
      <c r="M1" s="270"/>
      <c r="N1" s="506"/>
    </row>
    <row r="2" spans="1:14" s="3" customFormat="1">
      <c r="A2" s="547" t="s">
        <v>0</v>
      </c>
      <c r="B2" s="547" t="s">
        <v>7523</v>
      </c>
      <c r="C2" s="547" t="s">
        <v>8224</v>
      </c>
      <c r="D2" s="547" t="s">
        <v>7524</v>
      </c>
      <c r="E2" s="547" t="s">
        <v>7525</v>
      </c>
      <c r="F2" s="547" t="s">
        <v>7526</v>
      </c>
      <c r="G2" s="586" t="s">
        <v>8771</v>
      </c>
      <c r="H2" s="547" t="s">
        <v>7527</v>
      </c>
      <c r="I2" s="547" t="s">
        <v>41</v>
      </c>
      <c r="J2" s="547" t="s">
        <v>7528</v>
      </c>
      <c r="K2" s="547"/>
      <c r="L2" s="547"/>
      <c r="M2" s="547" t="s">
        <v>8777</v>
      </c>
      <c r="N2" s="547"/>
    </row>
    <row r="3" spans="1:14" s="3" customFormat="1">
      <c r="A3" s="547"/>
      <c r="B3" s="547"/>
      <c r="C3" s="547"/>
      <c r="D3" s="547"/>
      <c r="E3" s="547"/>
      <c r="F3" s="547"/>
      <c r="G3" s="586"/>
      <c r="H3" s="547"/>
      <c r="I3" s="547"/>
      <c r="J3" s="244" t="s">
        <v>3291</v>
      </c>
      <c r="K3" s="547" t="s">
        <v>7529</v>
      </c>
      <c r="L3" s="547"/>
      <c r="M3" s="547"/>
      <c r="N3" s="547"/>
    </row>
    <row r="4" spans="1:14" ht="57">
      <c r="A4" s="248">
        <v>1</v>
      </c>
      <c r="B4" s="248" t="s">
        <v>7530</v>
      </c>
      <c r="C4" s="254">
        <v>2360000</v>
      </c>
      <c r="D4" s="51"/>
      <c r="E4" s="255"/>
      <c r="F4" s="255" t="s">
        <v>7531</v>
      </c>
      <c r="G4" s="254">
        <v>2500000</v>
      </c>
      <c r="H4" s="253">
        <v>0.02</v>
      </c>
      <c r="I4" s="167" t="s">
        <v>7532</v>
      </c>
      <c r="J4" s="243" t="s">
        <v>9488</v>
      </c>
      <c r="K4" s="248"/>
      <c r="L4" s="248"/>
      <c r="M4" s="418" t="s">
        <v>7533</v>
      </c>
      <c r="N4" s="243" t="s">
        <v>9489</v>
      </c>
    </row>
    <row r="5" spans="1:14" ht="28.5">
      <c r="A5" s="248">
        <v>2</v>
      </c>
      <c r="B5" s="265" t="s">
        <v>2884</v>
      </c>
      <c r="C5" s="52">
        <v>500000</v>
      </c>
      <c r="D5" s="51"/>
      <c r="E5" s="255"/>
      <c r="F5" s="243" t="s">
        <v>7534</v>
      </c>
      <c r="G5" s="52">
        <v>500000</v>
      </c>
      <c r="H5" s="253">
        <v>0.02</v>
      </c>
      <c r="I5" s="167" t="s">
        <v>7535</v>
      </c>
      <c r="J5" s="248"/>
      <c r="K5" s="248"/>
      <c r="L5" s="248"/>
      <c r="M5" s="361"/>
      <c r="N5" s="243"/>
    </row>
    <row r="6" spans="1:14" ht="42.75">
      <c r="A6" s="248">
        <v>3</v>
      </c>
      <c r="B6" s="265" t="s">
        <v>7536</v>
      </c>
      <c r="C6" s="52">
        <v>220000</v>
      </c>
      <c r="D6" s="51"/>
      <c r="E6" s="255"/>
      <c r="F6" s="243" t="s">
        <v>7537</v>
      </c>
      <c r="G6" s="52">
        <v>300000</v>
      </c>
      <c r="H6" s="253">
        <v>0.02</v>
      </c>
      <c r="I6" s="167" t="s">
        <v>7538</v>
      </c>
      <c r="J6" s="248"/>
      <c r="K6" s="248"/>
      <c r="L6" s="248"/>
      <c r="M6" s="419" t="s">
        <v>7539</v>
      </c>
      <c r="N6" s="243"/>
    </row>
    <row r="7" spans="1:14">
      <c r="A7" s="248">
        <v>4</v>
      </c>
      <c r="B7" s="265" t="s">
        <v>7540</v>
      </c>
      <c r="C7" s="52">
        <v>85000</v>
      </c>
      <c r="D7" s="51"/>
      <c r="E7" s="255"/>
      <c r="F7" s="243" t="s">
        <v>7541</v>
      </c>
      <c r="G7" s="52">
        <v>100000</v>
      </c>
      <c r="H7" s="253">
        <v>0.02</v>
      </c>
      <c r="I7" s="167" t="s">
        <v>7542</v>
      </c>
      <c r="J7" s="248"/>
      <c r="K7" s="248"/>
      <c r="L7" s="248"/>
      <c r="M7" s="361"/>
      <c r="N7" s="243"/>
    </row>
    <row r="8" spans="1:14" ht="28.5">
      <c r="A8" s="248">
        <v>5</v>
      </c>
      <c r="B8" s="265" t="s">
        <v>7543</v>
      </c>
      <c r="C8" s="52">
        <v>85000</v>
      </c>
      <c r="D8" s="51"/>
      <c r="E8" s="255"/>
      <c r="F8" s="243" t="s">
        <v>7544</v>
      </c>
      <c r="G8" s="52">
        <v>100000</v>
      </c>
      <c r="H8" s="253">
        <v>0.02</v>
      </c>
      <c r="I8" s="168" t="s">
        <v>7545</v>
      </c>
      <c r="J8" s="248"/>
      <c r="K8" s="248"/>
      <c r="L8" s="248"/>
      <c r="M8" s="361"/>
      <c r="N8" s="243"/>
    </row>
    <row r="9" spans="1:14">
      <c r="A9" s="248">
        <v>6</v>
      </c>
      <c r="B9" s="265" t="s">
        <v>7546</v>
      </c>
      <c r="C9" s="52">
        <v>300000</v>
      </c>
      <c r="D9" s="51"/>
      <c r="E9" s="255"/>
      <c r="F9" s="243" t="s">
        <v>7547</v>
      </c>
      <c r="G9" s="52">
        <v>300000</v>
      </c>
      <c r="H9" s="253">
        <v>0.02</v>
      </c>
      <c r="I9" s="168" t="s">
        <v>7548</v>
      </c>
      <c r="J9" s="248"/>
      <c r="K9" s="248"/>
      <c r="L9" s="248"/>
      <c r="M9" s="361"/>
      <c r="N9" s="243"/>
    </row>
    <row r="10" spans="1:14">
      <c r="A10" s="248">
        <v>7</v>
      </c>
      <c r="B10" s="265" t="s">
        <v>7549</v>
      </c>
      <c r="C10" s="52">
        <v>50000</v>
      </c>
      <c r="D10" s="51"/>
      <c r="E10" s="255"/>
      <c r="F10" s="243" t="s">
        <v>7550</v>
      </c>
      <c r="G10" s="52">
        <v>50000</v>
      </c>
      <c r="H10" s="253">
        <v>0.02</v>
      </c>
      <c r="I10" s="168" t="s">
        <v>7551</v>
      </c>
      <c r="J10" s="248"/>
      <c r="K10" s="248"/>
      <c r="L10" s="248"/>
      <c r="M10" s="361"/>
      <c r="N10" s="243"/>
    </row>
    <row r="11" spans="1:14" ht="27" customHeight="1">
      <c r="A11" s="554" t="s">
        <v>1938</v>
      </c>
      <c r="B11" s="554"/>
      <c r="C11" s="341">
        <f>SUM(C4:C10)</f>
        <v>3600000</v>
      </c>
      <c r="D11" s="34"/>
      <c r="E11" s="34"/>
      <c r="F11" s="34"/>
      <c r="G11" s="173"/>
      <c r="H11" s="34"/>
      <c r="I11" s="34"/>
      <c r="J11" s="34"/>
      <c r="K11" s="34"/>
      <c r="L11" s="34"/>
      <c r="M11" s="258"/>
      <c r="N11" s="243"/>
    </row>
    <row r="12" spans="1:14" ht="39" customHeight="1">
      <c r="A12" s="573" t="s">
        <v>9456</v>
      </c>
      <c r="B12" s="573"/>
      <c r="C12" s="573"/>
      <c r="D12" s="573"/>
      <c r="E12" s="573"/>
      <c r="F12" s="573"/>
      <c r="G12" s="573"/>
      <c r="H12" s="573"/>
      <c r="I12" s="573"/>
      <c r="J12" s="573"/>
      <c r="K12" s="573"/>
      <c r="L12" s="573"/>
      <c r="M12" s="573"/>
      <c r="N12" s="573"/>
    </row>
  </sheetData>
  <mergeCells count="14">
    <mergeCell ref="M2:N3"/>
    <mergeCell ref="A12:N12"/>
    <mergeCell ref="A11:B11"/>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77" fitToHeight="0" orientation="landscape" r:id="rId1"/>
  <headerFooter>
    <oddFooter>&amp;C&amp;P</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9"/>
  <sheetViews>
    <sheetView zoomScale="115" zoomScaleNormal="115" workbookViewId="0">
      <selection activeCell="C3" sqref="C3:D82"/>
    </sheetView>
  </sheetViews>
  <sheetFormatPr defaultColWidth="9" defaultRowHeight="14.25"/>
  <cols>
    <col min="1" max="1" width="5.375" style="3" customWidth="1"/>
    <col min="2" max="2" width="11.75" style="3" customWidth="1"/>
    <col min="3" max="4" width="15.125" style="3" customWidth="1"/>
    <col min="5" max="5" width="10.75" style="19" customWidth="1"/>
    <col min="6" max="6" width="15.875" style="11" customWidth="1"/>
    <col min="7" max="7" width="16.25" style="11" customWidth="1"/>
    <col min="8" max="16384" width="9" style="3"/>
  </cols>
  <sheetData>
    <row r="1" spans="1:7" s="2" customFormat="1" ht="19.5">
      <c r="A1" s="1" t="s">
        <v>8793</v>
      </c>
      <c r="E1" s="22"/>
      <c r="F1" s="41"/>
      <c r="G1" s="41"/>
    </row>
    <row r="2" spans="1:7">
      <c r="A2" s="244" t="s">
        <v>7552</v>
      </c>
      <c r="B2" s="244" t="s">
        <v>7553</v>
      </c>
      <c r="C2" s="244" t="s">
        <v>7554</v>
      </c>
      <c r="D2" s="244" t="s">
        <v>7555</v>
      </c>
      <c r="E2" s="120" t="s">
        <v>7556</v>
      </c>
      <c r="F2" s="244" t="s">
        <v>7557</v>
      </c>
      <c r="G2" s="244" t="s">
        <v>7558</v>
      </c>
    </row>
    <row r="3" spans="1:7" ht="57">
      <c r="A3" s="248">
        <v>1</v>
      </c>
      <c r="B3" s="248" t="s">
        <v>7559</v>
      </c>
      <c r="C3" s="255"/>
      <c r="D3" s="51"/>
      <c r="E3" s="254">
        <v>50000</v>
      </c>
      <c r="F3" s="243" t="s">
        <v>7560</v>
      </c>
      <c r="G3" s="243" t="s">
        <v>7561</v>
      </c>
    </row>
    <row r="4" spans="1:7" ht="57">
      <c r="A4" s="248">
        <v>2</v>
      </c>
      <c r="B4" s="248" t="s">
        <v>7562</v>
      </c>
      <c r="C4" s="255"/>
      <c r="D4" s="51"/>
      <c r="E4" s="254">
        <v>140000</v>
      </c>
      <c r="F4" s="243" t="s">
        <v>7563</v>
      </c>
      <c r="G4" s="243" t="s">
        <v>7564</v>
      </c>
    </row>
    <row r="5" spans="1:7" ht="57">
      <c r="A5" s="248">
        <v>3</v>
      </c>
      <c r="B5" s="248" t="s">
        <v>1516</v>
      </c>
      <c r="C5" s="255"/>
      <c r="D5" s="51"/>
      <c r="E5" s="254">
        <v>30000</v>
      </c>
      <c r="F5" s="243" t="s">
        <v>7560</v>
      </c>
      <c r="G5" s="243" t="s">
        <v>7565</v>
      </c>
    </row>
    <row r="6" spans="1:7" ht="57">
      <c r="A6" s="248">
        <v>4</v>
      </c>
      <c r="B6" s="248" t="s">
        <v>1170</v>
      </c>
      <c r="C6" s="255"/>
      <c r="D6" s="51"/>
      <c r="E6" s="254">
        <v>50000</v>
      </c>
      <c r="F6" s="243" t="s">
        <v>7560</v>
      </c>
      <c r="G6" s="243" t="s">
        <v>7566</v>
      </c>
    </row>
    <row r="7" spans="1:7" ht="57">
      <c r="A7" s="248">
        <v>5</v>
      </c>
      <c r="B7" s="248" t="s">
        <v>7567</v>
      </c>
      <c r="C7" s="255"/>
      <c r="D7" s="51"/>
      <c r="E7" s="254">
        <v>60000</v>
      </c>
      <c r="F7" s="243" t="s">
        <v>7568</v>
      </c>
      <c r="G7" s="243" t="s">
        <v>7569</v>
      </c>
    </row>
    <row r="8" spans="1:7" ht="57">
      <c r="A8" s="248">
        <v>6</v>
      </c>
      <c r="B8" s="248" t="s">
        <v>6598</v>
      </c>
      <c r="C8" s="255"/>
      <c r="D8" s="51"/>
      <c r="E8" s="254">
        <v>30000</v>
      </c>
      <c r="F8" s="243" t="s">
        <v>7570</v>
      </c>
      <c r="G8" s="243" t="s">
        <v>7571</v>
      </c>
    </row>
    <row r="9" spans="1:7" ht="57">
      <c r="A9" s="248">
        <v>7</v>
      </c>
      <c r="B9" s="248" t="s">
        <v>7572</v>
      </c>
      <c r="C9" s="255"/>
      <c r="D9" s="51"/>
      <c r="E9" s="254">
        <v>50000</v>
      </c>
      <c r="F9" s="243" t="s">
        <v>7573</v>
      </c>
      <c r="G9" s="243" t="s">
        <v>7574</v>
      </c>
    </row>
    <row r="10" spans="1:7" ht="57">
      <c r="A10" s="248">
        <v>8</v>
      </c>
      <c r="B10" s="248" t="s">
        <v>7575</v>
      </c>
      <c r="C10" s="255"/>
      <c r="D10" s="51"/>
      <c r="E10" s="254">
        <v>85000</v>
      </c>
      <c r="F10" s="243" t="s">
        <v>7568</v>
      </c>
      <c r="G10" s="243" t="s">
        <v>7576</v>
      </c>
    </row>
    <row r="11" spans="1:7" ht="57">
      <c r="A11" s="248">
        <v>9</v>
      </c>
      <c r="B11" s="248" t="s">
        <v>2916</v>
      </c>
      <c r="C11" s="255"/>
      <c r="D11" s="51"/>
      <c r="E11" s="254">
        <v>15000</v>
      </c>
      <c r="F11" s="243" t="s">
        <v>7560</v>
      </c>
      <c r="G11" s="243" t="s">
        <v>7577</v>
      </c>
    </row>
    <row r="12" spans="1:7" ht="57">
      <c r="A12" s="248">
        <v>10</v>
      </c>
      <c r="B12" s="248" t="s">
        <v>7578</v>
      </c>
      <c r="C12" s="255"/>
      <c r="D12" s="51"/>
      <c r="E12" s="254">
        <v>10000</v>
      </c>
      <c r="F12" s="243" t="s">
        <v>7568</v>
      </c>
      <c r="G12" s="243" t="s">
        <v>7579</v>
      </c>
    </row>
    <row r="13" spans="1:7" ht="57">
      <c r="A13" s="248">
        <v>11</v>
      </c>
      <c r="B13" s="248" t="s">
        <v>7580</v>
      </c>
      <c r="C13" s="255"/>
      <c r="D13" s="51"/>
      <c r="E13" s="254">
        <v>60000</v>
      </c>
      <c r="F13" s="243" t="s">
        <v>7568</v>
      </c>
      <c r="G13" s="243" t="s">
        <v>7581</v>
      </c>
    </row>
    <row r="14" spans="1:7" ht="57">
      <c r="A14" s="248">
        <v>12</v>
      </c>
      <c r="B14" s="248" t="s">
        <v>1225</v>
      </c>
      <c r="C14" s="255"/>
      <c r="D14" s="51"/>
      <c r="E14" s="254">
        <v>10000</v>
      </c>
      <c r="F14" s="243" t="s">
        <v>7568</v>
      </c>
      <c r="G14" s="243" t="s">
        <v>7581</v>
      </c>
    </row>
    <row r="15" spans="1:7" ht="57">
      <c r="A15" s="248">
        <v>13</v>
      </c>
      <c r="B15" s="248" t="s">
        <v>7582</v>
      </c>
      <c r="C15" s="255"/>
      <c r="D15" s="51"/>
      <c r="E15" s="254">
        <v>30000</v>
      </c>
      <c r="F15" s="243" t="s">
        <v>7560</v>
      </c>
      <c r="G15" s="243" t="s">
        <v>7583</v>
      </c>
    </row>
    <row r="16" spans="1:7" ht="57">
      <c r="A16" s="248">
        <v>14</v>
      </c>
      <c r="B16" s="248" t="s">
        <v>7584</v>
      </c>
      <c r="C16" s="255"/>
      <c r="D16" s="51"/>
      <c r="E16" s="254">
        <v>10000</v>
      </c>
      <c r="F16" s="243" t="s">
        <v>7585</v>
      </c>
      <c r="G16" s="243" t="s">
        <v>7586</v>
      </c>
    </row>
    <row r="17" spans="1:7" ht="57">
      <c r="A17" s="248">
        <v>15</v>
      </c>
      <c r="B17" s="248" t="s">
        <v>7587</v>
      </c>
      <c r="C17" s="255"/>
      <c r="D17" s="51"/>
      <c r="E17" s="254">
        <v>30000</v>
      </c>
      <c r="F17" s="243" t="s">
        <v>7585</v>
      </c>
      <c r="G17" s="243" t="s">
        <v>7588</v>
      </c>
    </row>
    <row r="18" spans="1:7" ht="57">
      <c r="A18" s="248">
        <v>16</v>
      </c>
      <c r="B18" s="248" t="s">
        <v>7589</v>
      </c>
      <c r="C18" s="255"/>
      <c r="D18" s="51"/>
      <c r="E18" s="254">
        <v>6000</v>
      </c>
      <c r="F18" s="243" t="s">
        <v>7585</v>
      </c>
      <c r="G18" s="243" t="s">
        <v>7590</v>
      </c>
    </row>
    <row r="19" spans="1:7" ht="57">
      <c r="A19" s="248">
        <v>17</v>
      </c>
      <c r="B19" s="248" t="s">
        <v>7591</v>
      </c>
      <c r="C19" s="255"/>
      <c r="D19" s="51"/>
      <c r="E19" s="254">
        <v>54000</v>
      </c>
      <c r="F19" s="243" t="s">
        <v>7592</v>
      </c>
      <c r="G19" s="243" t="s">
        <v>7593</v>
      </c>
    </row>
    <row r="20" spans="1:7" ht="57">
      <c r="A20" s="248">
        <v>18</v>
      </c>
      <c r="B20" s="248" t="s">
        <v>7594</v>
      </c>
      <c r="C20" s="255"/>
      <c r="D20" s="51"/>
      <c r="E20" s="254">
        <v>10000</v>
      </c>
      <c r="F20" s="243" t="s">
        <v>7595</v>
      </c>
      <c r="G20" s="243" t="s">
        <v>7596</v>
      </c>
    </row>
    <row r="21" spans="1:7" ht="57">
      <c r="A21" s="248">
        <v>19</v>
      </c>
      <c r="B21" s="248" t="s">
        <v>7597</v>
      </c>
      <c r="C21" s="255"/>
      <c r="D21" s="51"/>
      <c r="E21" s="254">
        <v>15000</v>
      </c>
      <c r="F21" s="243" t="s">
        <v>7598</v>
      </c>
      <c r="G21" s="243" t="s">
        <v>7599</v>
      </c>
    </row>
    <row r="22" spans="1:7" ht="57">
      <c r="A22" s="248">
        <v>20</v>
      </c>
      <c r="B22" s="248" t="s">
        <v>7600</v>
      </c>
      <c r="C22" s="255"/>
      <c r="D22" s="51"/>
      <c r="E22" s="254">
        <v>20000</v>
      </c>
      <c r="F22" s="243" t="s">
        <v>7595</v>
      </c>
      <c r="G22" s="243" t="s">
        <v>7601</v>
      </c>
    </row>
    <row r="23" spans="1:7" ht="57">
      <c r="A23" s="248">
        <v>21</v>
      </c>
      <c r="B23" s="248" t="s">
        <v>7602</v>
      </c>
      <c r="C23" s="255"/>
      <c r="D23" s="51"/>
      <c r="E23" s="254">
        <v>20000</v>
      </c>
      <c r="F23" s="243" t="s">
        <v>7595</v>
      </c>
      <c r="G23" s="243" t="s">
        <v>7599</v>
      </c>
    </row>
    <row r="24" spans="1:7" ht="57">
      <c r="A24" s="248">
        <v>22</v>
      </c>
      <c r="B24" s="248" t="s">
        <v>7603</v>
      </c>
      <c r="C24" s="255"/>
      <c r="D24" s="51"/>
      <c r="E24" s="254">
        <v>20000</v>
      </c>
      <c r="F24" s="243" t="s">
        <v>7592</v>
      </c>
      <c r="G24" s="243" t="s">
        <v>7604</v>
      </c>
    </row>
    <row r="25" spans="1:7" ht="57">
      <c r="A25" s="248">
        <v>23</v>
      </c>
      <c r="B25" s="248" t="s">
        <v>7605</v>
      </c>
      <c r="C25" s="255"/>
      <c r="D25" s="51"/>
      <c r="E25" s="254">
        <v>20000</v>
      </c>
      <c r="F25" s="243" t="s">
        <v>7606</v>
      </c>
      <c r="G25" s="243" t="s">
        <v>7607</v>
      </c>
    </row>
    <row r="26" spans="1:7" ht="57">
      <c r="A26" s="248">
        <v>24</v>
      </c>
      <c r="B26" s="248" t="s">
        <v>7608</v>
      </c>
      <c r="C26" s="255"/>
      <c r="D26" s="51"/>
      <c r="E26" s="254">
        <v>10000</v>
      </c>
      <c r="F26" s="243" t="s">
        <v>7595</v>
      </c>
      <c r="G26" s="243" t="s">
        <v>7609</v>
      </c>
    </row>
    <row r="27" spans="1:7" ht="57">
      <c r="A27" s="248">
        <v>25</v>
      </c>
      <c r="B27" s="248" t="s">
        <v>7611</v>
      </c>
      <c r="C27" s="255"/>
      <c r="D27" s="51"/>
      <c r="E27" s="254">
        <v>2000</v>
      </c>
      <c r="F27" s="243" t="s">
        <v>7595</v>
      </c>
      <c r="G27" s="243" t="s">
        <v>7612</v>
      </c>
    </row>
    <row r="28" spans="1:7" ht="57">
      <c r="A28" s="248">
        <v>26</v>
      </c>
      <c r="B28" s="248" t="s">
        <v>7613</v>
      </c>
      <c r="C28" s="255"/>
      <c r="D28" s="51"/>
      <c r="E28" s="254">
        <v>2000</v>
      </c>
      <c r="F28" s="243" t="s">
        <v>7595</v>
      </c>
      <c r="G28" s="243" t="s">
        <v>7614</v>
      </c>
    </row>
    <row r="29" spans="1:7" ht="57">
      <c r="A29" s="248">
        <v>27</v>
      </c>
      <c r="B29" s="248" t="s">
        <v>7615</v>
      </c>
      <c r="C29" s="255"/>
      <c r="D29" s="51"/>
      <c r="E29" s="254">
        <v>2000</v>
      </c>
      <c r="F29" s="243" t="s">
        <v>7560</v>
      </c>
      <c r="G29" s="243" t="s">
        <v>7616</v>
      </c>
    </row>
    <row r="30" spans="1:7" ht="57">
      <c r="A30" s="248">
        <v>28</v>
      </c>
      <c r="B30" s="248" t="s">
        <v>7617</v>
      </c>
      <c r="C30" s="255"/>
      <c r="D30" s="51"/>
      <c r="E30" s="254">
        <v>2000</v>
      </c>
      <c r="F30" s="243" t="s">
        <v>7560</v>
      </c>
      <c r="G30" s="243" t="s">
        <v>7618</v>
      </c>
    </row>
    <row r="31" spans="1:7" ht="57">
      <c r="A31" s="248">
        <v>29</v>
      </c>
      <c r="B31" s="248" t="s">
        <v>7619</v>
      </c>
      <c r="C31" s="255"/>
      <c r="D31" s="51"/>
      <c r="E31" s="254">
        <v>2000</v>
      </c>
      <c r="F31" s="243" t="s">
        <v>7595</v>
      </c>
      <c r="G31" s="243" t="s">
        <v>7620</v>
      </c>
    </row>
    <row r="32" spans="1:7" ht="57">
      <c r="A32" s="248">
        <v>30</v>
      </c>
      <c r="B32" s="248" t="s">
        <v>7621</v>
      </c>
      <c r="C32" s="255"/>
      <c r="D32" s="51"/>
      <c r="E32" s="254">
        <v>2000</v>
      </c>
      <c r="F32" s="243" t="s">
        <v>7595</v>
      </c>
      <c r="G32" s="243" t="s">
        <v>7622</v>
      </c>
    </row>
    <row r="33" spans="1:7" ht="57">
      <c r="A33" s="248">
        <v>31</v>
      </c>
      <c r="B33" s="248" t="s">
        <v>7623</v>
      </c>
      <c r="C33" s="255"/>
      <c r="D33" s="51"/>
      <c r="E33" s="254">
        <v>2000</v>
      </c>
      <c r="F33" s="243" t="s">
        <v>7595</v>
      </c>
      <c r="G33" s="243" t="s">
        <v>7624</v>
      </c>
    </row>
    <row r="34" spans="1:7" ht="57">
      <c r="A34" s="248">
        <v>32</v>
      </c>
      <c r="B34" s="248" t="s">
        <v>7625</v>
      </c>
      <c r="C34" s="255"/>
      <c r="D34" s="51"/>
      <c r="E34" s="254">
        <v>2000</v>
      </c>
      <c r="F34" s="243" t="s">
        <v>7598</v>
      </c>
      <c r="G34" s="243" t="s">
        <v>7627</v>
      </c>
    </row>
    <row r="35" spans="1:7" ht="57">
      <c r="A35" s="248">
        <v>33</v>
      </c>
      <c r="B35" s="248" t="s">
        <v>7628</v>
      </c>
      <c r="C35" s="255"/>
      <c r="D35" s="51"/>
      <c r="E35" s="254">
        <v>2000</v>
      </c>
      <c r="F35" s="243" t="s">
        <v>7606</v>
      </c>
      <c r="G35" s="243" t="s">
        <v>7627</v>
      </c>
    </row>
    <row r="36" spans="1:7" ht="57">
      <c r="A36" s="248">
        <v>34</v>
      </c>
      <c r="B36" s="248" t="s">
        <v>7629</v>
      </c>
      <c r="C36" s="255"/>
      <c r="D36" s="51"/>
      <c r="E36" s="254">
        <v>2000</v>
      </c>
      <c r="F36" s="243" t="s">
        <v>7630</v>
      </c>
      <c r="G36" s="243" t="s">
        <v>7631</v>
      </c>
    </row>
    <row r="37" spans="1:7" ht="57">
      <c r="A37" s="248">
        <v>35</v>
      </c>
      <c r="B37" s="248" t="s">
        <v>7632</v>
      </c>
      <c r="C37" s="255"/>
      <c r="D37" s="51"/>
      <c r="E37" s="254">
        <v>2000</v>
      </c>
      <c r="F37" s="243" t="s">
        <v>7595</v>
      </c>
      <c r="G37" s="243" t="s">
        <v>7633</v>
      </c>
    </row>
    <row r="38" spans="1:7" ht="57">
      <c r="A38" s="248">
        <v>36</v>
      </c>
      <c r="B38" s="248" t="s">
        <v>7634</v>
      </c>
      <c r="C38" s="255"/>
      <c r="D38" s="51"/>
      <c r="E38" s="254">
        <v>2000</v>
      </c>
      <c r="F38" s="243" t="s">
        <v>7635</v>
      </c>
      <c r="G38" s="243" t="s">
        <v>7636</v>
      </c>
    </row>
    <row r="39" spans="1:7" ht="57">
      <c r="A39" s="248">
        <v>37</v>
      </c>
      <c r="B39" s="248" t="s">
        <v>7637</v>
      </c>
      <c r="C39" s="255"/>
      <c r="D39" s="51"/>
      <c r="E39" s="254">
        <v>1000</v>
      </c>
      <c r="F39" s="243" t="s">
        <v>7560</v>
      </c>
      <c r="G39" s="243" t="s">
        <v>7638</v>
      </c>
    </row>
    <row r="40" spans="1:7" ht="57">
      <c r="A40" s="248">
        <v>38</v>
      </c>
      <c r="B40" s="248" t="s">
        <v>7639</v>
      </c>
      <c r="C40" s="255"/>
      <c r="D40" s="51"/>
      <c r="E40" s="254">
        <v>2000</v>
      </c>
      <c r="F40" s="243" t="s">
        <v>7595</v>
      </c>
      <c r="G40" s="243" t="s">
        <v>7640</v>
      </c>
    </row>
    <row r="41" spans="1:7" ht="57">
      <c r="A41" s="248">
        <v>39</v>
      </c>
      <c r="B41" s="248" t="s">
        <v>7641</v>
      </c>
      <c r="C41" s="255"/>
      <c r="D41" s="51"/>
      <c r="E41" s="254">
        <v>2000</v>
      </c>
      <c r="F41" s="243" t="s">
        <v>7595</v>
      </c>
      <c r="G41" s="243" t="s">
        <v>7642</v>
      </c>
    </row>
    <row r="42" spans="1:7" ht="57">
      <c r="A42" s="248">
        <v>40</v>
      </c>
      <c r="B42" s="248" t="s">
        <v>7643</v>
      </c>
      <c r="C42" s="255"/>
      <c r="D42" s="51"/>
      <c r="E42" s="254">
        <v>2000</v>
      </c>
      <c r="F42" s="243" t="s">
        <v>7644</v>
      </c>
      <c r="G42" s="243" t="s">
        <v>7645</v>
      </c>
    </row>
    <row r="43" spans="1:7" ht="57">
      <c r="A43" s="248">
        <v>41</v>
      </c>
      <c r="B43" s="248" t="s">
        <v>7646</v>
      </c>
      <c r="C43" s="255"/>
      <c r="D43" s="51"/>
      <c r="E43" s="254">
        <v>1000</v>
      </c>
      <c r="F43" s="243" t="s">
        <v>7644</v>
      </c>
      <c r="G43" s="243" t="s">
        <v>7647</v>
      </c>
    </row>
    <row r="44" spans="1:7" ht="57">
      <c r="A44" s="248">
        <v>42</v>
      </c>
      <c r="B44" s="248" t="s">
        <v>7648</v>
      </c>
      <c r="C44" s="255"/>
      <c r="D44" s="51"/>
      <c r="E44" s="254">
        <v>2000</v>
      </c>
      <c r="F44" s="243" t="s">
        <v>7592</v>
      </c>
      <c r="G44" s="243" t="s">
        <v>7647</v>
      </c>
    </row>
    <row r="45" spans="1:7" ht="57">
      <c r="A45" s="248">
        <v>43</v>
      </c>
      <c r="B45" s="248" t="s">
        <v>7649</v>
      </c>
      <c r="C45" s="255"/>
      <c r="D45" s="51"/>
      <c r="E45" s="254">
        <v>2000</v>
      </c>
      <c r="F45" s="243" t="s">
        <v>7592</v>
      </c>
      <c r="G45" s="243" t="s">
        <v>7650</v>
      </c>
    </row>
    <row r="46" spans="1:7" ht="57">
      <c r="A46" s="248">
        <v>44</v>
      </c>
      <c r="B46" s="248" t="s">
        <v>7651</v>
      </c>
      <c r="C46" s="255"/>
      <c r="D46" s="51"/>
      <c r="E46" s="254">
        <v>2000</v>
      </c>
      <c r="F46" s="243" t="s">
        <v>7595</v>
      </c>
      <c r="G46" s="243" t="s">
        <v>7652</v>
      </c>
    </row>
    <row r="47" spans="1:7" ht="57">
      <c r="A47" s="248">
        <v>45</v>
      </c>
      <c r="B47" s="248" t="s">
        <v>7653</v>
      </c>
      <c r="C47" s="255"/>
      <c r="D47" s="51"/>
      <c r="E47" s="254">
        <v>2000</v>
      </c>
      <c r="F47" s="243" t="s">
        <v>7595</v>
      </c>
      <c r="G47" s="243" t="s">
        <v>7654</v>
      </c>
    </row>
    <row r="48" spans="1:7" ht="57">
      <c r="A48" s="248">
        <v>46</v>
      </c>
      <c r="B48" s="248" t="s">
        <v>7655</v>
      </c>
      <c r="C48" s="255"/>
      <c r="D48" s="51"/>
      <c r="E48" s="254">
        <v>1000</v>
      </c>
      <c r="F48" s="243" t="s">
        <v>7656</v>
      </c>
      <c r="G48" s="243" t="s">
        <v>7657</v>
      </c>
    </row>
    <row r="49" spans="1:7" ht="57">
      <c r="A49" s="248">
        <v>47</v>
      </c>
      <c r="B49" s="248" t="s">
        <v>7658</v>
      </c>
      <c r="C49" s="255"/>
      <c r="D49" s="51"/>
      <c r="E49" s="254">
        <v>2000</v>
      </c>
      <c r="F49" s="243" t="s">
        <v>7595</v>
      </c>
      <c r="G49" s="243" t="s">
        <v>7659</v>
      </c>
    </row>
    <row r="50" spans="1:7" ht="57">
      <c r="A50" s="248">
        <v>48</v>
      </c>
      <c r="B50" s="248" t="s">
        <v>7660</v>
      </c>
      <c r="C50" s="255"/>
      <c r="D50" s="51"/>
      <c r="E50" s="254">
        <v>2000</v>
      </c>
      <c r="F50" s="243" t="s">
        <v>7595</v>
      </c>
      <c r="G50" s="243" t="s">
        <v>7661</v>
      </c>
    </row>
    <row r="51" spans="1:7" ht="57">
      <c r="A51" s="248">
        <v>49</v>
      </c>
      <c r="B51" s="248" t="s">
        <v>7662</v>
      </c>
      <c r="C51" s="255"/>
      <c r="D51" s="51"/>
      <c r="E51" s="254">
        <v>2000</v>
      </c>
      <c r="F51" s="243" t="s">
        <v>7598</v>
      </c>
      <c r="G51" s="243" t="s">
        <v>7485</v>
      </c>
    </row>
    <row r="52" spans="1:7" ht="57">
      <c r="A52" s="248">
        <v>50</v>
      </c>
      <c r="B52" s="248" t="s">
        <v>7663</v>
      </c>
      <c r="C52" s="255"/>
      <c r="D52" s="51"/>
      <c r="E52" s="254">
        <v>2000</v>
      </c>
      <c r="F52" s="243" t="s">
        <v>7595</v>
      </c>
      <c r="G52" s="243" t="s">
        <v>7502</v>
      </c>
    </row>
    <row r="53" spans="1:7" ht="57">
      <c r="A53" s="248">
        <v>51</v>
      </c>
      <c r="B53" s="248" t="s">
        <v>7664</v>
      </c>
      <c r="C53" s="255"/>
      <c r="D53" s="51"/>
      <c r="E53" s="254">
        <v>5000</v>
      </c>
      <c r="F53" s="243" t="s">
        <v>7595</v>
      </c>
      <c r="G53" s="243" t="s">
        <v>8843</v>
      </c>
    </row>
    <row r="54" spans="1:7" ht="57">
      <c r="A54" s="248">
        <v>52</v>
      </c>
      <c r="B54" s="248" t="s">
        <v>1576</v>
      </c>
      <c r="C54" s="255"/>
      <c r="D54" s="51"/>
      <c r="E54" s="254">
        <v>2000</v>
      </c>
      <c r="F54" s="243" t="s">
        <v>7592</v>
      </c>
      <c r="G54" s="243" t="s">
        <v>8843</v>
      </c>
    </row>
    <row r="55" spans="1:7" ht="57">
      <c r="A55" s="248">
        <v>53</v>
      </c>
      <c r="B55" s="248" t="s">
        <v>7665</v>
      </c>
      <c r="C55" s="255"/>
      <c r="D55" s="51"/>
      <c r="E55" s="254">
        <v>5000</v>
      </c>
      <c r="F55" s="243" t="s">
        <v>7644</v>
      </c>
      <c r="G55" s="243" t="s">
        <v>8843</v>
      </c>
    </row>
    <row r="56" spans="1:7" ht="57">
      <c r="A56" s="248">
        <v>54</v>
      </c>
      <c r="B56" s="248" t="s">
        <v>7666</v>
      </c>
      <c r="C56" s="255"/>
      <c r="D56" s="51"/>
      <c r="E56" s="254">
        <v>3000</v>
      </c>
      <c r="F56" s="243" t="s">
        <v>7606</v>
      </c>
      <c r="G56" s="243" t="s">
        <v>8844</v>
      </c>
    </row>
    <row r="57" spans="1:7" ht="57">
      <c r="A57" s="248">
        <v>55</v>
      </c>
      <c r="B57" s="248" t="s">
        <v>7667</v>
      </c>
      <c r="C57" s="255"/>
      <c r="D57" s="51"/>
      <c r="E57" s="254">
        <v>3000</v>
      </c>
      <c r="F57" s="243" t="s">
        <v>7595</v>
      </c>
      <c r="G57" s="243" t="s">
        <v>8844</v>
      </c>
    </row>
    <row r="58" spans="1:7" ht="57">
      <c r="A58" s="248">
        <v>56</v>
      </c>
      <c r="B58" s="248" t="s">
        <v>7668</v>
      </c>
      <c r="C58" s="255"/>
      <c r="D58" s="51"/>
      <c r="E58" s="254">
        <v>5000</v>
      </c>
      <c r="F58" s="243" t="s">
        <v>7669</v>
      </c>
      <c r="G58" s="243" t="s">
        <v>8844</v>
      </c>
    </row>
    <row r="59" spans="1:7" ht="57">
      <c r="A59" s="248">
        <v>57</v>
      </c>
      <c r="B59" s="248" t="s">
        <v>7670</v>
      </c>
      <c r="C59" s="255"/>
      <c r="D59" s="51"/>
      <c r="E59" s="254">
        <v>5000</v>
      </c>
      <c r="F59" s="243" t="s">
        <v>7606</v>
      </c>
      <c r="G59" s="243" t="s">
        <v>8844</v>
      </c>
    </row>
    <row r="60" spans="1:7" ht="57">
      <c r="A60" s="248">
        <v>58</v>
      </c>
      <c r="B60" s="248" t="s">
        <v>7671</v>
      </c>
      <c r="C60" s="255"/>
      <c r="D60" s="51"/>
      <c r="E60" s="254">
        <v>3000</v>
      </c>
      <c r="F60" s="243" t="s">
        <v>7630</v>
      </c>
      <c r="G60" s="243" t="s">
        <v>8845</v>
      </c>
    </row>
    <row r="61" spans="1:7" ht="57">
      <c r="A61" s="248">
        <v>59</v>
      </c>
      <c r="B61" s="248" t="s">
        <v>7672</v>
      </c>
      <c r="C61" s="255"/>
      <c r="D61" s="51"/>
      <c r="E61" s="254">
        <v>3000</v>
      </c>
      <c r="F61" s="243" t="s">
        <v>7606</v>
      </c>
      <c r="G61" s="243" t="s">
        <v>8845</v>
      </c>
    </row>
    <row r="62" spans="1:7" ht="57">
      <c r="A62" s="248">
        <v>60</v>
      </c>
      <c r="B62" s="248" t="s">
        <v>7673</v>
      </c>
      <c r="C62" s="255"/>
      <c r="D62" s="51"/>
      <c r="E62" s="254">
        <v>3000</v>
      </c>
      <c r="F62" s="243" t="s">
        <v>7560</v>
      </c>
      <c r="G62" s="243" t="s">
        <v>8845</v>
      </c>
    </row>
    <row r="63" spans="1:7" ht="57">
      <c r="A63" s="248">
        <v>61</v>
      </c>
      <c r="B63" s="248" t="s">
        <v>7674</v>
      </c>
      <c r="C63" s="255"/>
      <c r="D63" s="51"/>
      <c r="E63" s="254">
        <v>3000</v>
      </c>
      <c r="F63" s="243" t="s">
        <v>7595</v>
      </c>
      <c r="G63" s="243" t="s">
        <v>8845</v>
      </c>
    </row>
    <row r="64" spans="1:7" ht="57">
      <c r="A64" s="248">
        <v>62</v>
      </c>
      <c r="B64" s="248" t="s">
        <v>7675</v>
      </c>
      <c r="C64" s="255"/>
      <c r="D64" s="51"/>
      <c r="E64" s="254">
        <v>3000</v>
      </c>
      <c r="F64" s="243" t="s">
        <v>7595</v>
      </c>
      <c r="G64" s="243" t="s">
        <v>8845</v>
      </c>
    </row>
    <row r="65" spans="1:7" ht="57">
      <c r="A65" s="248">
        <v>63</v>
      </c>
      <c r="B65" s="248" t="s">
        <v>7676</v>
      </c>
      <c r="C65" s="255"/>
      <c r="D65" s="51"/>
      <c r="E65" s="254">
        <v>3000</v>
      </c>
      <c r="F65" s="243" t="s">
        <v>7595</v>
      </c>
      <c r="G65" s="243" t="s">
        <v>8846</v>
      </c>
    </row>
    <row r="66" spans="1:7" ht="57">
      <c r="A66" s="248">
        <v>64</v>
      </c>
      <c r="B66" s="248" t="s">
        <v>7677</v>
      </c>
      <c r="C66" s="255"/>
      <c r="D66" s="51"/>
      <c r="E66" s="254">
        <v>2000</v>
      </c>
      <c r="F66" s="243" t="s">
        <v>7560</v>
      </c>
      <c r="G66" s="243" t="s">
        <v>8846</v>
      </c>
    </row>
    <row r="67" spans="1:7" ht="57">
      <c r="A67" s="248">
        <v>65</v>
      </c>
      <c r="B67" s="248" t="s">
        <v>7678</v>
      </c>
      <c r="C67" s="255"/>
      <c r="D67" s="51"/>
      <c r="E67" s="254">
        <v>2000</v>
      </c>
      <c r="F67" s="243" t="s">
        <v>7606</v>
      </c>
      <c r="G67" s="243" t="s">
        <v>8846</v>
      </c>
    </row>
    <row r="68" spans="1:7" ht="57">
      <c r="A68" s="248">
        <v>66</v>
      </c>
      <c r="B68" s="248" t="s">
        <v>6652</v>
      </c>
      <c r="C68" s="255"/>
      <c r="D68" s="51"/>
      <c r="E68" s="254">
        <v>3000</v>
      </c>
      <c r="F68" s="243" t="s">
        <v>7606</v>
      </c>
      <c r="G68" s="243" t="s">
        <v>8846</v>
      </c>
    </row>
    <row r="69" spans="1:7" ht="57">
      <c r="A69" s="248">
        <v>67</v>
      </c>
      <c r="B69" s="248" t="s">
        <v>7679</v>
      </c>
      <c r="C69" s="255"/>
      <c r="D69" s="51"/>
      <c r="E69" s="254">
        <v>3000</v>
      </c>
      <c r="F69" s="243" t="s">
        <v>7669</v>
      </c>
      <c r="G69" s="243" t="s">
        <v>8846</v>
      </c>
    </row>
    <row r="70" spans="1:7" ht="57">
      <c r="A70" s="248">
        <v>68</v>
      </c>
      <c r="B70" s="248" t="s">
        <v>7680</v>
      </c>
      <c r="C70" s="255"/>
      <c r="D70" s="51"/>
      <c r="E70" s="254">
        <v>3000</v>
      </c>
      <c r="F70" s="243" t="s">
        <v>7595</v>
      </c>
      <c r="G70" s="243" t="s">
        <v>8848</v>
      </c>
    </row>
    <row r="71" spans="1:7" ht="57">
      <c r="A71" s="248">
        <v>69</v>
      </c>
      <c r="B71" s="248" t="s">
        <v>7681</v>
      </c>
      <c r="C71" s="255"/>
      <c r="D71" s="51"/>
      <c r="E71" s="254">
        <v>2000</v>
      </c>
      <c r="F71" s="243" t="s">
        <v>7595</v>
      </c>
      <c r="G71" s="243" t="s">
        <v>8846</v>
      </c>
    </row>
    <row r="72" spans="1:7" ht="57">
      <c r="A72" s="248">
        <v>70</v>
      </c>
      <c r="B72" s="248" t="s">
        <v>7682</v>
      </c>
      <c r="C72" s="255"/>
      <c r="D72" s="51"/>
      <c r="E72" s="254">
        <v>2000</v>
      </c>
      <c r="F72" s="243" t="s">
        <v>7683</v>
      </c>
      <c r="G72" s="243" t="s">
        <v>8846</v>
      </c>
    </row>
    <row r="73" spans="1:7" ht="57">
      <c r="A73" s="248">
        <v>71</v>
      </c>
      <c r="B73" s="248" t="s">
        <v>7684</v>
      </c>
      <c r="C73" s="255"/>
      <c r="D73" s="51"/>
      <c r="E73" s="254">
        <v>4000</v>
      </c>
      <c r="F73" s="243" t="s">
        <v>7595</v>
      </c>
      <c r="G73" s="243" t="s">
        <v>8846</v>
      </c>
    </row>
    <row r="74" spans="1:7" ht="57">
      <c r="A74" s="248">
        <v>72</v>
      </c>
      <c r="B74" s="248" t="s">
        <v>7685</v>
      </c>
      <c r="C74" s="255"/>
      <c r="D74" s="51"/>
      <c r="E74" s="254">
        <v>3000</v>
      </c>
      <c r="F74" s="243" t="s">
        <v>7598</v>
      </c>
      <c r="G74" s="243" t="s">
        <v>8846</v>
      </c>
    </row>
    <row r="75" spans="1:7" ht="57">
      <c r="A75" s="248">
        <v>73</v>
      </c>
      <c r="B75" s="248" t="s">
        <v>7686</v>
      </c>
      <c r="C75" s="255"/>
      <c r="D75" s="51"/>
      <c r="E75" s="254">
        <v>3000</v>
      </c>
      <c r="F75" s="243" t="s">
        <v>7595</v>
      </c>
      <c r="G75" s="243" t="s">
        <v>8846</v>
      </c>
    </row>
    <row r="76" spans="1:7" ht="57">
      <c r="A76" s="248">
        <v>74</v>
      </c>
      <c r="B76" s="248" t="s">
        <v>7687</v>
      </c>
      <c r="C76" s="255"/>
      <c r="D76" s="51"/>
      <c r="E76" s="254">
        <v>3000</v>
      </c>
      <c r="F76" s="243" t="s">
        <v>7606</v>
      </c>
      <c r="G76" s="243" t="s">
        <v>8847</v>
      </c>
    </row>
    <row r="77" spans="1:7" ht="57">
      <c r="A77" s="248">
        <v>75</v>
      </c>
      <c r="B77" s="248" t="s">
        <v>7688</v>
      </c>
      <c r="C77" s="255"/>
      <c r="D77" s="51"/>
      <c r="E77" s="254">
        <v>3000</v>
      </c>
      <c r="F77" s="243" t="s">
        <v>7560</v>
      </c>
      <c r="G77" s="243" t="s">
        <v>8847</v>
      </c>
    </row>
    <row r="78" spans="1:7" ht="57">
      <c r="A78" s="248">
        <v>76</v>
      </c>
      <c r="B78" s="248" t="s">
        <v>7689</v>
      </c>
      <c r="C78" s="255"/>
      <c r="D78" s="51"/>
      <c r="E78" s="254">
        <v>4000</v>
      </c>
      <c r="F78" s="243" t="s">
        <v>7595</v>
      </c>
      <c r="G78" s="243" t="s">
        <v>8847</v>
      </c>
    </row>
    <row r="79" spans="1:7" ht="57">
      <c r="A79" s="248">
        <v>77</v>
      </c>
      <c r="B79" s="248" t="s">
        <v>7690</v>
      </c>
      <c r="C79" s="255"/>
      <c r="D79" s="51"/>
      <c r="E79" s="254">
        <v>3000</v>
      </c>
      <c r="F79" s="243" t="s">
        <v>7606</v>
      </c>
      <c r="G79" s="243" t="s">
        <v>8847</v>
      </c>
    </row>
    <row r="80" spans="1:7" ht="57">
      <c r="A80" s="248">
        <v>78</v>
      </c>
      <c r="B80" s="248" t="s">
        <v>7691</v>
      </c>
      <c r="C80" s="255"/>
      <c r="D80" s="51"/>
      <c r="E80" s="254">
        <v>3000</v>
      </c>
      <c r="F80" s="243" t="s">
        <v>7595</v>
      </c>
      <c r="G80" s="243" t="s">
        <v>8847</v>
      </c>
    </row>
    <row r="81" spans="1:7" ht="57">
      <c r="A81" s="248">
        <v>79</v>
      </c>
      <c r="B81" s="248" t="s">
        <v>7692</v>
      </c>
      <c r="C81" s="255"/>
      <c r="D81" s="51"/>
      <c r="E81" s="254">
        <v>3000</v>
      </c>
      <c r="F81" s="243" t="s">
        <v>7595</v>
      </c>
      <c r="G81" s="243" t="s">
        <v>8847</v>
      </c>
    </row>
    <row r="82" spans="1:7" ht="57">
      <c r="A82" s="248">
        <v>80</v>
      </c>
      <c r="B82" s="248" t="s">
        <v>7693</v>
      </c>
      <c r="C82" s="255"/>
      <c r="D82" s="51"/>
      <c r="E82" s="254">
        <v>5000</v>
      </c>
      <c r="F82" s="243" t="s">
        <v>7595</v>
      </c>
      <c r="G82" s="243" t="s">
        <v>8847</v>
      </c>
    </row>
    <row r="83" spans="1:7" ht="27" customHeight="1">
      <c r="A83" s="554" t="s">
        <v>1938</v>
      </c>
      <c r="B83" s="554"/>
      <c r="C83" s="554"/>
      <c r="D83" s="554"/>
      <c r="E83" s="234">
        <f>SUM(E3:E82)</f>
        <v>981000</v>
      </c>
      <c r="F83" s="278"/>
      <c r="G83" s="278"/>
    </row>
    <row r="84" spans="1:7">
      <c r="A84" s="19"/>
      <c r="B84" s="19"/>
      <c r="C84" s="19"/>
      <c r="D84" s="19"/>
      <c r="F84" s="16"/>
      <c r="G84" s="16"/>
    </row>
    <row r="85" spans="1:7">
      <c r="E85" s="149"/>
    </row>
    <row r="166" spans="1:7" s="19" customFormat="1">
      <c r="A166" s="3"/>
      <c r="B166" s="3"/>
      <c r="C166" s="3"/>
      <c r="D166" s="3"/>
      <c r="F166" s="11"/>
      <c r="G166" s="11"/>
    </row>
    <row r="167" spans="1:7" s="19" customFormat="1">
      <c r="A167" s="3"/>
      <c r="B167" s="3"/>
      <c r="C167" s="3"/>
      <c r="D167" s="3"/>
      <c r="F167" s="11"/>
      <c r="G167" s="11"/>
    </row>
    <row r="168" spans="1:7" s="19" customFormat="1">
      <c r="A168" s="3"/>
      <c r="B168" s="3"/>
      <c r="C168" s="3"/>
      <c r="D168" s="3"/>
      <c r="F168" s="11"/>
      <c r="G168" s="11"/>
    </row>
    <row r="169" spans="1:7" s="19" customFormat="1">
      <c r="A169" s="3"/>
      <c r="B169" s="3"/>
      <c r="C169" s="3"/>
      <c r="D169" s="3"/>
      <c r="F169" s="11"/>
      <c r="G169" s="11"/>
    </row>
    <row r="170" spans="1:7" s="19" customFormat="1">
      <c r="A170" s="3"/>
      <c r="B170" s="3"/>
      <c r="C170" s="3"/>
      <c r="D170" s="3"/>
      <c r="F170" s="11"/>
      <c r="G170" s="11"/>
    </row>
    <row r="171" spans="1:7" s="19" customFormat="1">
      <c r="A171" s="3"/>
      <c r="B171" s="3"/>
      <c r="C171" s="3"/>
      <c r="D171" s="3"/>
      <c r="F171" s="11"/>
      <c r="G171" s="11"/>
    </row>
    <row r="172" spans="1:7" s="19" customFormat="1">
      <c r="A172" s="3"/>
      <c r="B172" s="3"/>
      <c r="C172" s="3"/>
      <c r="D172" s="3"/>
      <c r="F172" s="11"/>
      <c r="G172" s="11"/>
    </row>
    <row r="173" spans="1:7" s="19" customFormat="1">
      <c r="A173" s="3"/>
      <c r="B173" s="3"/>
      <c r="C173" s="3"/>
      <c r="D173" s="3"/>
      <c r="F173" s="11"/>
      <c r="G173" s="11"/>
    </row>
    <row r="174" spans="1:7" s="19" customFormat="1">
      <c r="A174" s="3"/>
      <c r="B174" s="3"/>
      <c r="C174" s="3"/>
      <c r="D174" s="3"/>
      <c r="F174" s="11"/>
      <c r="G174" s="11"/>
    </row>
    <row r="175" spans="1:7" s="19" customFormat="1">
      <c r="A175" s="3"/>
      <c r="B175" s="3"/>
      <c r="C175" s="3"/>
      <c r="D175" s="3"/>
      <c r="F175" s="11"/>
      <c r="G175" s="11"/>
    </row>
    <row r="176" spans="1:7" s="19" customFormat="1">
      <c r="A176" s="3"/>
      <c r="B176" s="3"/>
      <c r="C176" s="3"/>
      <c r="D176" s="3"/>
      <c r="F176" s="11"/>
      <c r="G176" s="11"/>
    </row>
    <row r="177" spans="1:7" s="19" customFormat="1">
      <c r="A177" s="3"/>
      <c r="B177" s="3"/>
      <c r="C177" s="3"/>
      <c r="D177" s="3"/>
      <c r="F177" s="11"/>
      <c r="G177" s="11"/>
    </row>
    <row r="178" spans="1:7" s="19" customFormat="1">
      <c r="A178" s="3"/>
      <c r="B178" s="3"/>
      <c r="C178" s="3"/>
      <c r="D178" s="3"/>
      <c r="F178" s="11"/>
      <c r="G178" s="11"/>
    </row>
    <row r="179" spans="1:7" s="19" customFormat="1">
      <c r="A179" s="3"/>
      <c r="B179" s="3"/>
      <c r="C179" s="3"/>
      <c r="D179" s="3"/>
      <c r="F179" s="11"/>
      <c r="G179" s="11"/>
    </row>
  </sheetData>
  <mergeCells count="1">
    <mergeCell ref="A83:D83"/>
  </mergeCells>
  <phoneticPr fontId="2" type="noConversion"/>
  <printOptions horizontalCentered="1"/>
  <pageMargins left="0.70866141732283472" right="0.51181102362204722" top="0.55118110236220474" bottom="0.55118110236220474" header="0.31496062992125984" footer="0.31496062992125984"/>
  <pageSetup paperSize="9" scale="99" fitToHeight="0" orientation="portrait" r:id="rId1"/>
  <headerFooter>
    <oddFooter>&amp;C&amp;P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
  <sheetViews>
    <sheetView zoomScale="90" zoomScaleNormal="90" workbookViewId="0">
      <selection activeCell="D4" sqref="D4:E7"/>
    </sheetView>
  </sheetViews>
  <sheetFormatPr defaultColWidth="8.875" defaultRowHeight="14.25"/>
  <cols>
    <col min="1" max="1" width="5" style="19" customWidth="1"/>
    <col min="2" max="2" width="10.625" style="19" bestFit="1" customWidth="1"/>
    <col min="3" max="3" width="12.5" style="19" customWidth="1"/>
    <col min="4" max="4" width="16.75" style="19" customWidth="1"/>
    <col min="5" max="5" width="16.625" style="19" customWidth="1"/>
    <col min="6" max="6" width="11.375" style="19" customWidth="1"/>
    <col min="7" max="7" width="12.5" style="150" customWidth="1"/>
    <col min="8" max="8" width="10" style="19" customWidth="1"/>
    <col min="9" max="9" width="15.625" style="19" customWidth="1"/>
    <col min="10" max="10" width="14.75" style="19" customWidth="1"/>
    <col min="11" max="12" width="8.125" style="19" customWidth="1"/>
    <col min="13" max="13" width="15.125" style="16" customWidth="1"/>
    <col min="14" max="14" width="17.5" style="16" customWidth="1"/>
    <col min="15" max="16384" width="8.875" style="19"/>
  </cols>
  <sheetData>
    <row r="1" spans="1:14" s="22" customFormat="1" ht="19.5">
      <c r="A1" s="268" t="s">
        <v>8794</v>
      </c>
      <c r="G1" s="340"/>
      <c r="M1" s="270"/>
      <c r="N1" s="270"/>
    </row>
    <row r="2" spans="1:14" s="3" customFormat="1">
      <c r="A2" s="547" t="s">
        <v>0</v>
      </c>
      <c r="B2" s="547" t="s">
        <v>7694</v>
      </c>
      <c r="C2" s="547" t="s">
        <v>8795</v>
      </c>
      <c r="D2" s="547" t="s">
        <v>7695</v>
      </c>
      <c r="E2" s="547" t="s">
        <v>6686</v>
      </c>
      <c r="F2" s="547" t="s">
        <v>7696</v>
      </c>
      <c r="G2" s="586" t="s">
        <v>8713</v>
      </c>
      <c r="H2" s="547" t="s">
        <v>7697</v>
      </c>
      <c r="I2" s="547" t="s">
        <v>7698</v>
      </c>
      <c r="J2" s="547" t="s">
        <v>7699</v>
      </c>
      <c r="K2" s="547"/>
      <c r="L2" s="547"/>
      <c r="M2" s="547" t="s">
        <v>8796</v>
      </c>
      <c r="N2" s="547"/>
    </row>
    <row r="3" spans="1:14" s="3" customFormat="1">
      <c r="A3" s="547"/>
      <c r="B3" s="547"/>
      <c r="C3" s="547"/>
      <c r="D3" s="547"/>
      <c r="E3" s="547"/>
      <c r="F3" s="547"/>
      <c r="G3" s="586"/>
      <c r="H3" s="547"/>
      <c r="I3" s="547"/>
      <c r="J3" s="244" t="s">
        <v>7700</v>
      </c>
      <c r="K3" s="547" t="s">
        <v>7701</v>
      </c>
      <c r="L3" s="547"/>
      <c r="M3" s="547"/>
      <c r="N3" s="547"/>
    </row>
    <row r="4" spans="1:14" ht="57">
      <c r="A4" s="248">
        <v>1</v>
      </c>
      <c r="B4" s="248" t="s">
        <v>1169</v>
      </c>
      <c r="C4" s="254">
        <v>970000</v>
      </c>
      <c r="D4" s="417"/>
      <c r="E4" s="255"/>
      <c r="F4" s="248" t="s">
        <v>8849</v>
      </c>
      <c r="G4" s="339">
        <v>1000000</v>
      </c>
      <c r="H4" s="253">
        <v>0.02</v>
      </c>
      <c r="I4" s="118" t="s">
        <v>8853</v>
      </c>
      <c r="J4" s="248" t="s">
        <v>7702</v>
      </c>
      <c r="K4" s="248"/>
      <c r="L4" s="248"/>
      <c r="M4" s="111" t="s">
        <v>7703</v>
      </c>
      <c r="N4" s="365" t="s">
        <v>7704</v>
      </c>
    </row>
    <row r="5" spans="1:14" ht="57">
      <c r="A5" s="248">
        <v>2</v>
      </c>
      <c r="B5" s="248" t="s">
        <v>1170</v>
      </c>
      <c r="C5" s="254">
        <v>100000</v>
      </c>
      <c r="D5" s="243"/>
      <c r="E5" s="243"/>
      <c r="F5" s="243" t="s">
        <v>8851</v>
      </c>
      <c r="G5" s="339">
        <v>1000000</v>
      </c>
      <c r="H5" s="253">
        <v>0.02</v>
      </c>
      <c r="I5" s="118" t="s">
        <v>8852</v>
      </c>
      <c r="J5" s="248" t="s">
        <v>7705</v>
      </c>
      <c r="K5" s="248"/>
      <c r="L5" s="248"/>
      <c r="M5" s="111" t="s">
        <v>7706</v>
      </c>
      <c r="N5" s="365" t="s">
        <v>7707</v>
      </c>
    </row>
    <row r="6" spans="1:14" ht="71.25">
      <c r="A6" s="248">
        <v>3</v>
      </c>
      <c r="B6" s="248" t="s">
        <v>8814</v>
      </c>
      <c r="C6" s="254">
        <v>480000</v>
      </c>
      <c r="D6" s="243"/>
      <c r="E6" s="255"/>
      <c r="F6" s="248" t="s">
        <v>8854</v>
      </c>
      <c r="G6" s="339">
        <v>500000</v>
      </c>
      <c r="H6" s="253">
        <v>0.02</v>
      </c>
      <c r="I6" s="118" t="s">
        <v>8850</v>
      </c>
      <c r="J6" s="248" t="s">
        <v>7708</v>
      </c>
      <c r="K6" s="248"/>
      <c r="L6" s="248"/>
      <c r="M6" s="111" t="s">
        <v>7709</v>
      </c>
      <c r="N6" s="365" t="s">
        <v>7710</v>
      </c>
    </row>
    <row r="7" spans="1:14" ht="57">
      <c r="A7" s="248">
        <v>4</v>
      </c>
      <c r="B7" s="248" t="s">
        <v>8813</v>
      </c>
      <c r="C7" s="254">
        <v>480000</v>
      </c>
      <c r="D7" s="417"/>
      <c r="E7" s="255"/>
      <c r="F7" s="243" t="s">
        <v>6523</v>
      </c>
      <c r="G7" s="339">
        <v>500000</v>
      </c>
      <c r="H7" s="253">
        <v>0.02</v>
      </c>
      <c r="I7" s="118" t="s">
        <v>8850</v>
      </c>
      <c r="J7" s="248" t="s">
        <v>7711</v>
      </c>
      <c r="K7" s="248"/>
      <c r="L7" s="248"/>
      <c r="M7" s="111" t="s">
        <v>5212</v>
      </c>
      <c r="N7" s="365" t="s">
        <v>7712</v>
      </c>
    </row>
    <row r="8" spans="1:14" ht="28.5">
      <c r="A8" s="554" t="s">
        <v>1938</v>
      </c>
      <c r="B8" s="554"/>
      <c r="C8" s="234">
        <f>SUM(C4:C7)</f>
        <v>2030000</v>
      </c>
      <c r="D8" s="243" t="s">
        <v>7713</v>
      </c>
      <c r="E8" s="255"/>
      <c r="F8" s="248"/>
      <c r="G8" s="339"/>
      <c r="H8" s="248"/>
      <c r="I8" s="248"/>
      <c r="J8" s="248"/>
      <c r="K8" s="248"/>
      <c r="L8" s="248"/>
      <c r="M8" s="361"/>
      <c r="N8" s="243"/>
    </row>
    <row r="9" spans="1:14" ht="47.25" customHeight="1">
      <c r="A9" s="573" t="s">
        <v>9456</v>
      </c>
      <c r="B9" s="573"/>
      <c r="C9" s="573"/>
      <c r="D9" s="573"/>
      <c r="E9" s="573"/>
      <c r="F9" s="573"/>
      <c r="G9" s="573"/>
      <c r="H9" s="573"/>
      <c r="I9" s="573"/>
      <c r="J9" s="573"/>
      <c r="K9" s="573"/>
      <c r="L9" s="573"/>
      <c r="M9" s="573"/>
      <c r="N9" s="573"/>
    </row>
  </sheetData>
  <mergeCells count="14">
    <mergeCell ref="M2:N3"/>
    <mergeCell ref="A9:N9"/>
    <mergeCell ref="A8:B8"/>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77" fitToHeight="0" orientation="landscape" horizontalDpi="4294967295" verticalDpi="4294967295" r:id="rId1"/>
  <headerFooter>
    <oddFooter>&amp;C&amp;P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73"/>
  <sheetViews>
    <sheetView zoomScale="145" zoomScaleNormal="145" workbookViewId="0">
      <selection activeCell="C3" sqref="C3:D80"/>
    </sheetView>
  </sheetViews>
  <sheetFormatPr defaultColWidth="9" defaultRowHeight="14.25"/>
  <cols>
    <col min="1" max="1" width="5.375" style="165" customWidth="1"/>
    <col min="2" max="2" width="11.75" style="165" customWidth="1"/>
    <col min="3" max="3" width="20.25" style="160" customWidth="1"/>
    <col min="4" max="4" width="16.5" style="160" customWidth="1"/>
    <col min="5" max="5" width="10.75" style="485" customWidth="1"/>
    <col min="6" max="6" width="18.875" style="160" customWidth="1"/>
    <col min="7" max="16384" width="9" style="160"/>
  </cols>
  <sheetData>
    <row r="1" spans="1:6" s="490" customFormat="1" ht="19.5">
      <c r="A1" s="337" t="s">
        <v>8797</v>
      </c>
      <c r="B1" s="489"/>
      <c r="E1" s="491"/>
    </row>
    <row r="2" spans="1:6" s="165" customFormat="1">
      <c r="A2" s="334" t="s">
        <v>1757</v>
      </c>
      <c r="B2" s="334" t="s">
        <v>7714</v>
      </c>
      <c r="C2" s="488" t="s">
        <v>21</v>
      </c>
      <c r="D2" s="334" t="s">
        <v>7715</v>
      </c>
      <c r="E2" s="415" t="s">
        <v>84</v>
      </c>
      <c r="F2" s="334" t="s">
        <v>7716</v>
      </c>
    </row>
    <row r="3" spans="1:6" ht="42.75">
      <c r="A3" s="331">
        <v>1</v>
      </c>
      <c r="B3" s="331" t="s">
        <v>7717</v>
      </c>
      <c r="C3" s="250"/>
      <c r="D3" s="250"/>
      <c r="E3" s="486">
        <v>30000</v>
      </c>
      <c r="F3" s="250" t="s">
        <v>7718</v>
      </c>
    </row>
    <row r="4" spans="1:6" ht="42.75">
      <c r="A4" s="331">
        <v>2</v>
      </c>
      <c r="B4" s="331" t="s">
        <v>7719</v>
      </c>
      <c r="C4" s="250"/>
      <c r="D4" s="331"/>
      <c r="E4" s="486">
        <v>4000</v>
      </c>
      <c r="F4" s="250" t="s">
        <v>7720</v>
      </c>
    </row>
    <row r="5" spans="1:6" ht="42.75">
      <c r="A5" s="331">
        <v>3</v>
      </c>
      <c r="B5" s="331" t="s">
        <v>7721</v>
      </c>
      <c r="C5" s="250"/>
      <c r="D5" s="331"/>
      <c r="E5" s="486">
        <v>30000</v>
      </c>
      <c r="F5" s="250" t="s">
        <v>7722</v>
      </c>
    </row>
    <row r="6" spans="1:6" ht="42.75">
      <c r="A6" s="331">
        <v>4</v>
      </c>
      <c r="B6" s="331" t="s">
        <v>7723</v>
      </c>
      <c r="C6" s="250"/>
      <c r="D6" s="331"/>
      <c r="E6" s="486">
        <v>20000</v>
      </c>
      <c r="F6" s="250" t="s">
        <v>7724</v>
      </c>
    </row>
    <row r="7" spans="1:6" ht="42.75">
      <c r="A7" s="331">
        <v>5</v>
      </c>
      <c r="B7" s="331" t="s">
        <v>7725</v>
      </c>
      <c r="C7" s="250"/>
      <c r="D7" s="331"/>
      <c r="E7" s="486">
        <v>4000</v>
      </c>
      <c r="F7" s="250" t="s">
        <v>7726</v>
      </c>
    </row>
    <row r="8" spans="1:6" ht="42.75">
      <c r="A8" s="331">
        <v>6</v>
      </c>
      <c r="B8" s="331" t="s">
        <v>7727</v>
      </c>
      <c r="C8" s="250"/>
      <c r="D8" s="331"/>
      <c r="E8" s="486">
        <v>20000</v>
      </c>
      <c r="F8" s="250" t="s">
        <v>7728</v>
      </c>
    </row>
    <row r="9" spans="1:6" ht="42.75">
      <c r="A9" s="331">
        <v>7</v>
      </c>
      <c r="B9" s="331" t="s">
        <v>7729</v>
      </c>
      <c r="C9" s="250"/>
      <c r="D9" s="331"/>
      <c r="E9" s="486">
        <v>30000</v>
      </c>
      <c r="F9" s="250" t="s">
        <v>7730</v>
      </c>
    </row>
    <row r="10" spans="1:6" ht="42.75">
      <c r="A10" s="331">
        <v>8</v>
      </c>
      <c r="B10" s="331" t="s">
        <v>7731</v>
      </c>
      <c r="C10" s="250"/>
      <c r="D10" s="331"/>
      <c r="E10" s="486">
        <v>20000</v>
      </c>
      <c r="F10" s="250" t="s">
        <v>7730</v>
      </c>
    </row>
    <row r="11" spans="1:6" ht="42.75">
      <c r="A11" s="331">
        <v>9</v>
      </c>
      <c r="B11" s="331" t="s">
        <v>7732</v>
      </c>
      <c r="C11" s="250"/>
      <c r="D11" s="331"/>
      <c r="E11" s="486">
        <v>4000</v>
      </c>
      <c r="F11" s="250" t="s">
        <v>7733</v>
      </c>
    </row>
    <row r="12" spans="1:6" ht="42.75">
      <c r="A12" s="331">
        <v>10</v>
      </c>
      <c r="B12" s="331" t="s">
        <v>7734</v>
      </c>
      <c r="C12" s="250"/>
      <c r="D12" s="331"/>
      <c r="E12" s="486">
        <v>20000</v>
      </c>
      <c r="F12" s="250" t="s">
        <v>7735</v>
      </c>
    </row>
    <row r="13" spans="1:6" ht="42.75">
      <c r="A13" s="331">
        <v>11</v>
      </c>
      <c r="B13" s="331" t="s">
        <v>7736</v>
      </c>
      <c r="C13" s="250"/>
      <c r="D13" s="331"/>
      <c r="E13" s="486">
        <v>30000</v>
      </c>
      <c r="F13" s="250" t="s">
        <v>7737</v>
      </c>
    </row>
    <row r="14" spans="1:6" ht="42.75">
      <c r="A14" s="331">
        <v>12</v>
      </c>
      <c r="B14" s="331" t="s">
        <v>1243</v>
      </c>
      <c r="C14" s="250"/>
      <c r="D14" s="331"/>
      <c r="E14" s="486">
        <v>33000</v>
      </c>
      <c r="F14" s="250" t="s">
        <v>7738</v>
      </c>
    </row>
    <row r="15" spans="1:6" ht="42.75">
      <c r="A15" s="331">
        <v>13</v>
      </c>
      <c r="B15" s="331" t="s">
        <v>7739</v>
      </c>
      <c r="C15" s="250"/>
      <c r="D15" s="331"/>
      <c r="E15" s="486">
        <v>15000</v>
      </c>
      <c r="F15" s="250" t="s">
        <v>7740</v>
      </c>
    </row>
    <row r="16" spans="1:6" ht="42.75">
      <c r="A16" s="331">
        <v>14</v>
      </c>
      <c r="B16" s="331" t="s">
        <v>7741</v>
      </c>
      <c r="C16" s="250"/>
      <c r="D16" s="331"/>
      <c r="E16" s="486">
        <v>20000</v>
      </c>
      <c r="F16" s="250" t="s">
        <v>7742</v>
      </c>
    </row>
    <row r="17" spans="1:6" ht="42.75">
      <c r="A17" s="331">
        <v>15</v>
      </c>
      <c r="B17" s="331" t="s">
        <v>7743</v>
      </c>
      <c r="C17" s="250"/>
      <c r="D17" s="331"/>
      <c r="E17" s="486">
        <v>5000</v>
      </c>
      <c r="F17" s="250" t="s">
        <v>7744</v>
      </c>
    </row>
    <row r="18" spans="1:6" ht="42.75">
      <c r="A18" s="331">
        <v>16</v>
      </c>
      <c r="B18" s="331" t="s">
        <v>7745</v>
      </c>
      <c r="C18" s="250"/>
      <c r="D18" s="331"/>
      <c r="E18" s="486">
        <v>3000</v>
      </c>
      <c r="F18" s="250" t="s">
        <v>7746</v>
      </c>
    </row>
    <row r="19" spans="1:6" ht="42.75">
      <c r="A19" s="331">
        <v>17</v>
      </c>
      <c r="B19" s="331" t="s">
        <v>7747</v>
      </c>
      <c r="C19" s="250"/>
      <c r="D19" s="331"/>
      <c r="E19" s="486">
        <v>5000</v>
      </c>
      <c r="F19" s="250" t="s">
        <v>7748</v>
      </c>
    </row>
    <row r="20" spans="1:6" ht="42.75">
      <c r="A20" s="331">
        <v>18</v>
      </c>
      <c r="B20" s="331" t="s">
        <v>5974</v>
      </c>
      <c r="C20" s="250"/>
      <c r="D20" s="331"/>
      <c r="E20" s="486">
        <v>3000</v>
      </c>
      <c r="F20" s="250" t="s">
        <v>7749</v>
      </c>
    </row>
    <row r="21" spans="1:6" ht="42.75">
      <c r="A21" s="331">
        <v>19</v>
      </c>
      <c r="B21" s="331" t="s">
        <v>7610</v>
      </c>
      <c r="C21" s="250"/>
      <c r="D21" s="331"/>
      <c r="E21" s="486">
        <v>2000</v>
      </c>
      <c r="F21" s="250" t="s">
        <v>7750</v>
      </c>
    </row>
    <row r="22" spans="1:6" ht="42.75">
      <c r="A22" s="331">
        <v>20</v>
      </c>
      <c r="B22" s="331" t="s">
        <v>7751</v>
      </c>
      <c r="C22" s="250"/>
      <c r="D22" s="331"/>
      <c r="E22" s="486">
        <v>2000</v>
      </c>
      <c r="F22" s="250" t="s">
        <v>7752</v>
      </c>
    </row>
    <row r="23" spans="1:6" ht="42.75">
      <c r="A23" s="331">
        <v>21</v>
      </c>
      <c r="B23" s="331" t="s">
        <v>7753</v>
      </c>
      <c r="C23" s="250"/>
      <c r="D23" s="331"/>
      <c r="E23" s="486">
        <v>2000</v>
      </c>
      <c r="F23" s="250" t="s">
        <v>7752</v>
      </c>
    </row>
    <row r="24" spans="1:6" ht="42.75">
      <c r="A24" s="331">
        <v>22</v>
      </c>
      <c r="B24" s="331" t="s">
        <v>7754</v>
      </c>
      <c r="C24" s="250"/>
      <c r="D24" s="331"/>
      <c r="E24" s="486">
        <v>2000</v>
      </c>
      <c r="F24" s="250" t="s">
        <v>7752</v>
      </c>
    </row>
    <row r="25" spans="1:6" ht="42.75">
      <c r="A25" s="331">
        <v>23</v>
      </c>
      <c r="B25" s="331" t="s">
        <v>7755</v>
      </c>
      <c r="C25" s="250"/>
      <c r="D25" s="331"/>
      <c r="E25" s="486">
        <v>2000</v>
      </c>
      <c r="F25" s="250" t="s">
        <v>7756</v>
      </c>
    </row>
    <row r="26" spans="1:6" ht="42.75">
      <c r="A26" s="331">
        <v>24</v>
      </c>
      <c r="B26" s="331" t="s">
        <v>7757</v>
      </c>
      <c r="C26" s="250"/>
      <c r="D26" s="331"/>
      <c r="E26" s="486">
        <v>2000</v>
      </c>
      <c r="F26" s="250" t="s">
        <v>7758</v>
      </c>
    </row>
    <row r="27" spans="1:6" ht="42.75">
      <c r="A27" s="331">
        <v>25</v>
      </c>
      <c r="B27" s="331" t="s">
        <v>7759</v>
      </c>
      <c r="C27" s="250"/>
      <c r="D27" s="331"/>
      <c r="E27" s="486">
        <v>2000</v>
      </c>
      <c r="F27" s="250" t="s">
        <v>7760</v>
      </c>
    </row>
    <row r="28" spans="1:6" ht="42.75">
      <c r="A28" s="331">
        <v>26</v>
      </c>
      <c r="B28" s="331" t="s">
        <v>7761</v>
      </c>
      <c r="C28" s="250"/>
      <c r="D28" s="331"/>
      <c r="E28" s="486">
        <v>2000</v>
      </c>
      <c r="F28" s="250" t="s">
        <v>7626</v>
      </c>
    </row>
    <row r="29" spans="1:6" ht="42.75">
      <c r="A29" s="331">
        <v>27</v>
      </c>
      <c r="B29" s="331" t="s">
        <v>7762</v>
      </c>
      <c r="C29" s="250"/>
      <c r="D29" s="331"/>
      <c r="E29" s="486">
        <v>2000</v>
      </c>
      <c r="F29" s="250" t="s">
        <v>7763</v>
      </c>
    </row>
    <row r="30" spans="1:6" ht="42.75">
      <c r="A30" s="331">
        <v>28</v>
      </c>
      <c r="B30" s="331" t="s">
        <v>1694</v>
      </c>
      <c r="C30" s="250"/>
      <c r="D30" s="331"/>
      <c r="E30" s="486">
        <v>2000</v>
      </c>
      <c r="F30" s="250" t="s">
        <v>7763</v>
      </c>
    </row>
    <row r="31" spans="1:6" ht="42.75">
      <c r="A31" s="331">
        <v>29</v>
      </c>
      <c r="B31" s="331" t="s">
        <v>1624</v>
      </c>
      <c r="C31" s="250"/>
      <c r="D31" s="331"/>
      <c r="E31" s="486">
        <v>1000</v>
      </c>
      <c r="F31" s="250" t="s">
        <v>7764</v>
      </c>
    </row>
    <row r="32" spans="1:6" ht="42.75">
      <c r="A32" s="331">
        <v>30</v>
      </c>
      <c r="B32" s="331" t="s">
        <v>7765</v>
      </c>
      <c r="C32" s="250"/>
      <c r="D32" s="331"/>
      <c r="E32" s="486">
        <v>2000</v>
      </c>
      <c r="F32" s="250" t="s">
        <v>7764</v>
      </c>
    </row>
    <row r="33" spans="1:6" ht="42.75">
      <c r="A33" s="331">
        <v>31</v>
      </c>
      <c r="B33" s="331" t="s">
        <v>7766</v>
      </c>
      <c r="C33" s="250"/>
      <c r="D33" s="331"/>
      <c r="E33" s="486">
        <v>2000</v>
      </c>
      <c r="F33" s="250" t="s">
        <v>7767</v>
      </c>
    </row>
    <row r="34" spans="1:6" ht="42.75">
      <c r="A34" s="331">
        <v>32</v>
      </c>
      <c r="B34" s="331" t="s">
        <v>1599</v>
      </c>
      <c r="C34" s="250"/>
      <c r="D34" s="331"/>
      <c r="E34" s="486">
        <v>2000</v>
      </c>
      <c r="F34" s="250" t="s">
        <v>7768</v>
      </c>
    </row>
    <row r="35" spans="1:6" ht="42.75">
      <c r="A35" s="331">
        <v>33</v>
      </c>
      <c r="B35" s="331" t="s">
        <v>7769</v>
      </c>
      <c r="C35" s="250"/>
      <c r="D35" s="331"/>
      <c r="E35" s="486">
        <v>2000</v>
      </c>
      <c r="F35" s="250" t="s">
        <v>7770</v>
      </c>
    </row>
    <row r="36" spans="1:6" ht="42.75">
      <c r="A36" s="331">
        <v>34</v>
      </c>
      <c r="B36" s="331" t="s">
        <v>7769</v>
      </c>
      <c r="C36" s="250"/>
      <c r="D36" s="331"/>
      <c r="E36" s="486">
        <v>2000</v>
      </c>
      <c r="F36" s="250" t="s">
        <v>7771</v>
      </c>
    </row>
    <row r="37" spans="1:6" ht="42.75">
      <c r="A37" s="331">
        <v>35</v>
      </c>
      <c r="B37" s="331" t="s">
        <v>7772</v>
      </c>
      <c r="C37" s="250"/>
      <c r="D37" s="331"/>
      <c r="E37" s="486">
        <v>1000</v>
      </c>
      <c r="F37" s="250" t="s">
        <v>7773</v>
      </c>
    </row>
    <row r="38" spans="1:6" ht="42.75">
      <c r="A38" s="331">
        <v>36</v>
      </c>
      <c r="B38" s="331" t="s">
        <v>1606</v>
      </c>
      <c r="C38" s="250"/>
      <c r="D38" s="331"/>
      <c r="E38" s="486">
        <v>2000</v>
      </c>
      <c r="F38" s="250" t="s">
        <v>7773</v>
      </c>
    </row>
    <row r="39" spans="1:6" ht="42.75">
      <c r="A39" s="331">
        <v>37</v>
      </c>
      <c r="B39" s="331" t="s">
        <v>7774</v>
      </c>
      <c r="C39" s="250"/>
      <c r="D39" s="331"/>
      <c r="E39" s="486">
        <v>2000</v>
      </c>
      <c r="F39" s="250" t="s">
        <v>7775</v>
      </c>
    </row>
    <row r="40" spans="1:6" ht="42.75">
      <c r="A40" s="331">
        <v>38</v>
      </c>
      <c r="B40" s="331" t="s">
        <v>6619</v>
      </c>
      <c r="C40" s="250"/>
      <c r="D40" s="331"/>
      <c r="E40" s="486">
        <v>1000</v>
      </c>
      <c r="F40" s="250" t="s">
        <v>7776</v>
      </c>
    </row>
    <row r="41" spans="1:6" ht="42.75">
      <c r="A41" s="331">
        <v>39</v>
      </c>
      <c r="B41" s="331" t="s">
        <v>7777</v>
      </c>
      <c r="C41" s="250"/>
      <c r="D41" s="331"/>
      <c r="E41" s="486">
        <v>1000</v>
      </c>
      <c r="F41" s="250" t="s">
        <v>7778</v>
      </c>
    </row>
    <row r="42" spans="1:6" ht="42.75">
      <c r="A42" s="331">
        <v>40</v>
      </c>
      <c r="B42" s="331" t="s">
        <v>7779</v>
      </c>
      <c r="C42" s="250"/>
      <c r="D42" s="331"/>
      <c r="E42" s="486">
        <v>1000</v>
      </c>
      <c r="F42" s="250" t="s">
        <v>7778</v>
      </c>
    </row>
    <row r="43" spans="1:6" ht="42.75">
      <c r="A43" s="331">
        <v>41</v>
      </c>
      <c r="B43" s="331" t="s">
        <v>7780</v>
      </c>
      <c r="C43" s="250"/>
      <c r="D43" s="331"/>
      <c r="E43" s="486">
        <v>1000</v>
      </c>
      <c r="F43" s="250" t="s">
        <v>7778</v>
      </c>
    </row>
    <row r="44" spans="1:6" ht="42.75">
      <c r="A44" s="331">
        <v>42</v>
      </c>
      <c r="B44" s="331" t="s">
        <v>7781</v>
      </c>
      <c r="C44" s="250"/>
      <c r="D44" s="331"/>
      <c r="E44" s="486">
        <v>2000</v>
      </c>
      <c r="F44" s="250" t="s">
        <v>7782</v>
      </c>
    </row>
    <row r="45" spans="1:6" ht="42.75">
      <c r="A45" s="331">
        <v>43</v>
      </c>
      <c r="B45" s="331" t="s">
        <v>7783</v>
      </c>
      <c r="C45" s="250"/>
      <c r="D45" s="331"/>
      <c r="E45" s="486">
        <v>1000</v>
      </c>
      <c r="F45" s="250" t="s">
        <v>8828</v>
      </c>
    </row>
    <row r="46" spans="1:6" ht="42.75">
      <c r="A46" s="331">
        <v>44</v>
      </c>
      <c r="B46" s="331" t="s">
        <v>7784</v>
      </c>
      <c r="C46" s="250"/>
      <c r="D46" s="331"/>
      <c r="E46" s="486">
        <v>2000</v>
      </c>
      <c r="F46" s="250" t="s">
        <v>8829</v>
      </c>
    </row>
    <row r="47" spans="1:6" ht="42.75">
      <c r="A47" s="331">
        <v>45</v>
      </c>
      <c r="B47" s="331" t="s">
        <v>1618</v>
      </c>
      <c r="C47" s="250"/>
      <c r="D47" s="331"/>
      <c r="E47" s="486">
        <v>5000</v>
      </c>
      <c r="F47" s="250" t="s">
        <v>8830</v>
      </c>
    </row>
    <row r="48" spans="1:6" ht="42.75">
      <c r="A48" s="331">
        <v>46</v>
      </c>
      <c r="B48" s="331" t="s">
        <v>7785</v>
      </c>
      <c r="C48" s="250"/>
      <c r="D48" s="331"/>
      <c r="E48" s="486">
        <v>2000</v>
      </c>
      <c r="F48" s="250" t="s">
        <v>8830</v>
      </c>
    </row>
    <row r="49" spans="1:6" ht="42.75">
      <c r="A49" s="331">
        <v>47</v>
      </c>
      <c r="B49" s="331" t="s">
        <v>7786</v>
      </c>
      <c r="C49" s="250"/>
      <c r="D49" s="331"/>
      <c r="E49" s="486">
        <v>2000</v>
      </c>
      <c r="F49" s="250" t="s">
        <v>8830</v>
      </c>
    </row>
    <row r="50" spans="1:6" ht="42.75">
      <c r="A50" s="331">
        <v>48</v>
      </c>
      <c r="B50" s="331" t="s">
        <v>6001</v>
      </c>
      <c r="C50" s="250"/>
      <c r="D50" s="331"/>
      <c r="E50" s="486">
        <v>3000</v>
      </c>
      <c r="F50" s="250" t="s">
        <v>8831</v>
      </c>
    </row>
    <row r="51" spans="1:6" ht="42.75">
      <c r="A51" s="331">
        <v>49</v>
      </c>
      <c r="B51" s="331" t="s">
        <v>2970</v>
      </c>
      <c r="C51" s="250"/>
      <c r="D51" s="331"/>
      <c r="E51" s="486">
        <v>3000</v>
      </c>
      <c r="F51" s="250" t="s">
        <v>8831</v>
      </c>
    </row>
    <row r="52" spans="1:6" ht="42.75">
      <c r="A52" s="331">
        <v>50</v>
      </c>
      <c r="B52" s="331" t="s">
        <v>7787</v>
      </c>
      <c r="C52" s="250"/>
      <c r="D52" s="331"/>
      <c r="E52" s="486">
        <v>5000</v>
      </c>
      <c r="F52" s="250" t="s">
        <v>8832</v>
      </c>
    </row>
    <row r="53" spans="1:6" ht="42.75">
      <c r="A53" s="331">
        <v>51</v>
      </c>
      <c r="B53" s="331" t="s">
        <v>6006</v>
      </c>
      <c r="C53" s="250"/>
      <c r="D53" s="331"/>
      <c r="E53" s="486">
        <v>5000</v>
      </c>
      <c r="F53" s="250" t="s">
        <v>8833</v>
      </c>
    </row>
    <row r="54" spans="1:6" ht="42.75">
      <c r="A54" s="331">
        <v>52</v>
      </c>
      <c r="B54" s="331" t="s">
        <v>7788</v>
      </c>
      <c r="C54" s="250"/>
      <c r="D54" s="331"/>
      <c r="E54" s="486">
        <v>3000</v>
      </c>
      <c r="F54" s="250" t="s">
        <v>8834</v>
      </c>
    </row>
    <row r="55" spans="1:6" ht="42.75">
      <c r="A55" s="331">
        <v>53</v>
      </c>
      <c r="B55" s="331" t="s">
        <v>6644</v>
      </c>
      <c r="C55" s="250"/>
      <c r="D55" s="331"/>
      <c r="E55" s="486">
        <v>3000</v>
      </c>
      <c r="F55" s="250" t="s">
        <v>8834</v>
      </c>
    </row>
    <row r="56" spans="1:6" ht="42.75">
      <c r="A56" s="331">
        <v>54</v>
      </c>
      <c r="B56" s="331" t="s">
        <v>7789</v>
      </c>
      <c r="C56" s="250"/>
      <c r="D56" s="331"/>
      <c r="E56" s="486">
        <v>2000</v>
      </c>
      <c r="F56" s="250" t="s">
        <v>8834</v>
      </c>
    </row>
    <row r="57" spans="1:6" ht="42.75">
      <c r="A57" s="331">
        <v>55</v>
      </c>
      <c r="B57" s="331" t="s">
        <v>2971</v>
      </c>
      <c r="C57" s="250"/>
      <c r="D57" s="331"/>
      <c r="E57" s="486">
        <v>3000</v>
      </c>
      <c r="F57" s="250" t="s">
        <v>8835</v>
      </c>
    </row>
    <row r="58" spans="1:6" ht="42.75">
      <c r="A58" s="331">
        <v>56</v>
      </c>
      <c r="B58" s="331" t="s">
        <v>7790</v>
      </c>
      <c r="C58" s="250"/>
      <c r="D58" s="331"/>
      <c r="E58" s="486">
        <v>2000</v>
      </c>
      <c r="F58" s="250" t="s">
        <v>8835</v>
      </c>
    </row>
    <row r="59" spans="1:6" ht="42.75">
      <c r="A59" s="331">
        <v>57</v>
      </c>
      <c r="B59" s="331" t="s">
        <v>7791</v>
      </c>
      <c r="C59" s="250"/>
      <c r="D59" s="331"/>
      <c r="E59" s="486">
        <v>3000</v>
      </c>
      <c r="F59" s="250" t="s">
        <v>8835</v>
      </c>
    </row>
    <row r="60" spans="1:6" ht="42.75">
      <c r="A60" s="331">
        <v>58</v>
      </c>
      <c r="B60" s="331" t="s">
        <v>7792</v>
      </c>
      <c r="C60" s="250"/>
      <c r="D60" s="331"/>
      <c r="E60" s="486">
        <v>3000</v>
      </c>
      <c r="F60" s="250" t="s">
        <v>8829</v>
      </c>
    </row>
    <row r="61" spans="1:6" ht="42.75">
      <c r="A61" s="331">
        <v>59</v>
      </c>
      <c r="B61" s="331" t="s">
        <v>7793</v>
      </c>
      <c r="C61" s="250"/>
      <c r="D61" s="331"/>
      <c r="E61" s="486">
        <v>2000</v>
      </c>
      <c r="F61" s="250" t="s">
        <v>8829</v>
      </c>
    </row>
    <row r="62" spans="1:6" ht="42.75">
      <c r="A62" s="331">
        <v>60</v>
      </c>
      <c r="B62" s="331" t="s">
        <v>7794</v>
      </c>
      <c r="C62" s="250"/>
      <c r="D62" s="331"/>
      <c r="E62" s="486">
        <v>3000</v>
      </c>
      <c r="F62" s="250" t="s">
        <v>8836</v>
      </c>
    </row>
    <row r="63" spans="1:6" ht="42.75">
      <c r="A63" s="331">
        <v>61</v>
      </c>
      <c r="B63" s="331" t="s">
        <v>7794</v>
      </c>
      <c r="C63" s="250"/>
      <c r="D63" s="331"/>
      <c r="E63" s="486">
        <v>1000</v>
      </c>
      <c r="F63" s="250" t="s">
        <v>8836</v>
      </c>
    </row>
    <row r="64" spans="1:6" ht="42.75">
      <c r="A64" s="331">
        <v>62</v>
      </c>
      <c r="B64" s="331" t="s">
        <v>7795</v>
      </c>
      <c r="C64" s="250"/>
      <c r="D64" s="331"/>
      <c r="E64" s="486">
        <v>4000</v>
      </c>
      <c r="F64" s="250" t="s">
        <v>8836</v>
      </c>
    </row>
    <row r="65" spans="1:6" ht="42.75">
      <c r="A65" s="331">
        <v>63</v>
      </c>
      <c r="B65" s="331" t="s">
        <v>7796</v>
      </c>
      <c r="C65" s="250"/>
      <c r="D65" s="331"/>
      <c r="E65" s="486">
        <v>2000</v>
      </c>
      <c r="F65" s="250" t="s">
        <v>8836</v>
      </c>
    </row>
    <row r="66" spans="1:6" ht="42.75">
      <c r="A66" s="331">
        <v>64</v>
      </c>
      <c r="B66" s="331" t="s">
        <v>7797</v>
      </c>
      <c r="C66" s="250"/>
      <c r="D66" s="331"/>
      <c r="E66" s="486">
        <v>4000</v>
      </c>
      <c r="F66" s="250" t="s">
        <v>8837</v>
      </c>
    </row>
    <row r="67" spans="1:6" ht="42.75">
      <c r="A67" s="331">
        <v>65</v>
      </c>
      <c r="B67" s="331" t="s">
        <v>7798</v>
      </c>
      <c r="C67" s="250"/>
      <c r="D67" s="331"/>
      <c r="E67" s="486">
        <v>50000</v>
      </c>
      <c r="F67" s="250" t="s">
        <v>8837</v>
      </c>
    </row>
    <row r="68" spans="1:6" ht="42.75">
      <c r="A68" s="331">
        <v>66</v>
      </c>
      <c r="B68" s="331" t="s">
        <v>7799</v>
      </c>
      <c r="C68" s="250"/>
      <c r="D68" s="331"/>
      <c r="E68" s="486">
        <v>3000</v>
      </c>
      <c r="F68" s="250" t="s">
        <v>8838</v>
      </c>
    </row>
    <row r="69" spans="1:6" ht="42.75">
      <c r="A69" s="331">
        <v>67</v>
      </c>
      <c r="B69" s="331" t="s">
        <v>7800</v>
      </c>
      <c r="C69" s="250"/>
      <c r="D69" s="331"/>
      <c r="E69" s="486">
        <v>3000</v>
      </c>
      <c r="F69" s="250" t="s">
        <v>8839</v>
      </c>
    </row>
    <row r="70" spans="1:6" ht="42.75">
      <c r="A70" s="331">
        <v>68</v>
      </c>
      <c r="B70" s="331" t="s">
        <v>7801</v>
      </c>
      <c r="C70" s="250"/>
      <c r="D70" s="331"/>
      <c r="E70" s="486">
        <v>3000</v>
      </c>
      <c r="F70" s="250" t="s">
        <v>8840</v>
      </c>
    </row>
    <row r="71" spans="1:6" ht="42.75">
      <c r="A71" s="331">
        <v>69</v>
      </c>
      <c r="B71" s="331" t="s">
        <v>7802</v>
      </c>
      <c r="C71" s="250"/>
      <c r="D71" s="331"/>
      <c r="E71" s="486">
        <v>3000</v>
      </c>
      <c r="F71" s="250" t="s">
        <v>8840</v>
      </c>
    </row>
    <row r="72" spans="1:6" ht="42.75">
      <c r="A72" s="331">
        <v>70</v>
      </c>
      <c r="B72" s="331" t="s">
        <v>7803</v>
      </c>
      <c r="C72" s="250"/>
      <c r="D72" s="331"/>
      <c r="E72" s="486">
        <v>3000</v>
      </c>
      <c r="F72" s="250" t="s">
        <v>8841</v>
      </c>
    </row>
    <row r="73" spans="1:6" ht="42.75">
      <c r="A73" s="331">
        <v>71</v>
      </c>
      <c r="B73" s="331" t="s">
        <v>7804</v>
      </c>
      <c r="C73" s="250"/>
      <c r="D73" s="331"/>
      <c r="E73" s="486">
        <v>3000</v>
      </c>
      <c r="F73" s="250" t="s">
        <v>8841</v>
      </c>
    </row>
    <row r="74" spans="1:6" ht="42.75">
      <c r="A74" s="331">
        <v>72</v>
      </c>
      <c r="B74" s="331" t="s">
        <v>7805</v>
      </c>
      <c r="C74" s="250"/>
      <c r="D74" s="331"/>
      <c r="E74" s="486">
        <v>2000</v>
      </c>
      <c r="F74" s="250" t="s">
        <v>8842</v>
      </c>
    </row>
    <row r="75" spans="1:6" ht="42.75">
      <c r="A75" s="331">
        <v>73</v>
      </c>
      <c r="B75" s="331" t="s">
        <v>7806</v>
      </c>
      <c r="C75" s="250"/>
      <c r="D75" s="331"/>
      <c r="E75" s="486">
        <v>3000</v>
      </c>
      <c r="F75" s="250" t="s">
        <v>8842</v>
      </c>
    </row>
    <row r="76" spans="1:6" ht="42.75">
      <c r="A76" s="331">
        <v>74</v>
      </c>
      <c r="B76" s="331" t="s">
        <v>7807</v>
      </c>
      <c r="C76" s="250"/>
      <c r="D76" s="331"/>
      <c r="E76" s="486">
        <v>3000</v>
      </c>
      <c r="F76" s="250" t="s">
        <v>8842</v>
      </c>
    </row>
    <row r="77" spans="1:6" ht="42.75">
      <c r="A77" s="331">
        <v>75</v>
      </c>
      <c r="B77" s="331" t="s">
        <v>7808</v>
      </c>
      <c r="C77" s="250"/>
      <c r="D77" s="331"/>
      <c r="E77" s="486">
        <v>5000</v>
      </c>
      <c r="F77" s="250" t="s">
        <v>8842</v>
      </c>
    </row>
    <row r="78" spans="1:6" ht="42.75">
      <c r="A78" s="331">
        <v>76</v>
      </c>
      <c r="B78" s="331" t="s">
        <v>7809</v>
      </c>
      <c r="C78" s="250"/>
      <c r="D78" s="331"/>
      <c r="E78" s="486">
        <v>5000</v>
      </c>
      <c r="F78" s="250" t="s">
        <v>8842</v>
      </c>
    </row>
    <row r="79" spans="1:6" ht="42.75">
      <c r="A79" s="331">
        <v>77</v>
      </c>
      <c r="B79" s="331" t="s">
        <v>7154</v>
      </c>
      <c r="C79" s="250"/>
      <c r="D79" s="331"/>
      <c r="E79" s="486">
        <v>3000</v>
      </c>
      <c r="F79" s="250" t="s">
        <v>8842</v>
      </c>
    </row>
    <row r="80" spans="1:6" ht="42.75">
      <c r="A80" s="331">
        <v>78</v>
      </c>
      <c r="B80" s="331" t="s">
        <v>7810</v>
      </c>
      <c r="C80" s="250"/>
      <c r="D80" s="331"/>
      <c r="E80" s="486">
        <v>50000</v>
      </c>
      <c r="F80" s="250" t="s">
        <v>8842</v>
      </c>
    </row>
    <row r="81" spans="1:6" ht="27" customHeight="1">
      <c r="A81" s="554" t="s">
        <v>1938</v>
      </c>
      <c r="B81" s="554"/>
      <c r="C81" s="554"/>
      <c r="D81" s="554"/>
      <c r="E81" s="487">
        <f>SUM(E3:E80)</f>
        <v>540000</v>
      </c>
      <c r="F81" s="416"/>
    </row>
    <row r="160" spans="1:6" s="166" customFormat="1">
      <c r="A160" s="165"/>
      <c r="B160" s="165"/>
      <c r="C160" s="160"/>
      <c r="D160" s="160"/>
      <c r="E160" s="485"/>
      <c r="F160" s="160"/>
    </row>
    <row r="161" spans="1:6" s="166" customFormat="1">
      <c r="A161" s="165"/>
      <c r="B161" s="165"/>
      <c r="C161" s="160"/>
      <c r="D161" s="160"/>
      <c r="E161" s="485"/>
      <c r="F161" s="160"/>
    </row>
    <row r="162" spans="1:6" s="166" customFormat="1">
      <c r="A162" s="165"/>
      <c r="B162" s="165"/>
      <c r="C162" s="160"/>
      <c r="D162" s="160"/>
      <c r="E162" s="485"/>
      <c r="F162" s="160"/>
    </row>
    <row r="163" spans="1:6" s="166" customFormat="1">
      <c r="A163" s="165"/>
      <c r="B163" s="165"/>
      <c r="C163" s="160"/>
      <c r="D163" s="160"/>
      <c r="E163" s="485"/>
      <c r="F163" s="160"/>
    </row>
    <row r="164" spans="1:6" s="166" customFormat="1">
      <c r="A164" s="165"/>
      <c r="B164" s="165"/>
      <c r="C164" s="160"/>
      <c r="D164" s="160"/>
      <c r="E164" s="485"/>
      <c r="F164" s="160"/>
    </row>
    <row r="165" spans="1:6" s="166" customFormat="1">
      <c r="A165" s="165"/>
      <c r="B165" s="165"/>
      <c r="C165" s="160"/>
      <c r="D165" s="160"/>
      <c r="E165" s="485"/>
      <c r="F165" s="160"/>
    </row>
    <row r="166" spans="1:6" s="166" customFormat="1">
      <c r="A166" s="165"/>
      <c r="B166" s="165"/>
      <c r="C166" s="160"/>
      <c r="D166" s="160"/>
      <c r="E166" s="485"/>
      <c r="F166" s="160"/>
    </row>
    <row r="167" spans="1:6" s="166" customFormat="1">
      <c r="A167" s="165"/>
      <c r="B167" s="165"/>
      <c r="C167" s="160"/>
      <c r="D167" s="160"/>
      <c r="E167" s="485"/>
      <c r="F167" s="160"/>
    </row>
    <row r="168" spans="1:6" s="166" customFormat="1">
      <c r="A168" s="165"/>
      <c r="B168" s="165"/>
      <c r="C168" s="160"/>
      <c r="D168" s="160"/>
      <c r="E168" s="485"/>
      <c r="F168" s="160"/>
    </row>
    <row r="169" spans="1:6" s="166" customFormat="1">
      <c r="A169" s="165"/>
      <c r="B169" s="165"/>
      <c r="C169" s="160"/>
      <c r="D169" s="160"/>
      <c r="E169" s="485"/>
      <c r="F169" s="160"/>
    </row>
    <row r="170" spans="1:6" s="166" customFormat="1">
      <c r="A170" s="165"/>
      <c r="B170" s="165"/>
      <c r="C170" s="160"/>
      <c r="D170" s="160"/>
      <c r="E170" s="485"/>
      <c r="F170" s="160"/>
    </row>
    <row r="171" spans="1:6" s="166" customFormat="1">
      <c r="A171" s="165"/>
      <c r="B171" s="165"/>
      <c r="C171" s="160"/>
      <c r="D171" s="160"/>
      <c r="E171" s="485"/>
      <c r="F171" s="160"/>
    </row>
    <row r="172" spans="1:6" s="166" customFormat="1">
      <c r="A172" s="165"/>
      <c r="B172" s="165"/>
      <c r="C172" s="160"/>
      <c r="D172" s="160"/>
      <c r="E172" s="485"/>
      <c r="F172" s="160"/>
    </row>
    <row r="173" spans="1:6" s="166" customFormat="1">
      <c r="A173" s="165"/>
      <c r="B173" s="165"/>
      <c r="C173" s="160"/>
      <c r="D173" s="160"/>
      <c r="E173" s="485"/>
      <c r="F173" s="160"/>
    </row>
  </sheetData>
  <mergeCells count="1">
    <mergeCell ref="A81:D81"/>
  </mergeCells>
  <phoneticPr fontId="2" type="noConversion"/>
  <printOptions horizontalCentered="1"/>
  <pageMargins left="0.70866141732283472" right="0.51181102362204722" top="0.55118110236220474" bottom="0.55118110236220474" header="0.31496062992125984" footer="0.31496062992125984"/>
  <pageSetup paperSize="9" fitToHeight="0" orientation="portrait" horizontalDpi="4294967295" verticalDpi="4294967295" r:id="rId1"/>
  <headerFooter>
    <oddFooter>&amp;C&amp;P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
  <sheetViews>
    <sheetView zoomScale="90" zoomScaleNormal="90" workbookViewId="0">
      <selection activeCell="D4" sqref="D4:E8"/>
    </sheetView>
  </sheetViews>
  <sheetFormatPr defaultColWidth="8.875" defaultRowHeight="14.25"/>
  <cols>
    <col min="1" max="1" width="5" style="19" customWidth="1"/>
    <col min="2" max="2" width="10.625" style="19" bestFit="1" customWidth="1"/>
    <col min="3" max="3" width="11.5" style="19" customWidth="1"/>
    <col min="4" max="4" width="14.625" style="19" customWidth="1"/>
    <col min="5" max="5" width="16.625" style="19" customWidth="1"/>
    <col min="6" max="6" width="18.25" style="19" customWidth="1"/>
    <col min="7" max="7" width="13.25" style="150" customWidth="1"/>
    <col min="8" max="8" width="8.625" style="151" customWidth="1"/>
    <col min="9" max="9" width="13.625" style="19" customWidth="1"/>
    <col min="10" max="10" width="18.5" style="19" customWidth="1"/>
    <col min="11" max="12" width="6.625" style="19" customWidth="1"/>
    <col min="13" max="13" width="17.5" style="16" customWidth="1"/>
    <col min="14" max="16384" width="8.875" style="19"/>
  </cols>
  <sheetData>
    <row r="1" spans="1:13" s="22" customFormat="1" ht="19.5">
      <c r="A1" s="268" t="s">
        <v>8798</v>
      </c>
      <c r="G1" s="340"/>
      <c r="H1" s="513"/>
      <c r="M1" s="270"/>
    </row>
    <row r="2" spans="1:13" s="3" customFormat="1">
      <c r="A2" s="547" t="s">
        <v>0</v>
      </c>
      <c r="B2" s="547" t="s">
        <v>6526</v>
      </c>
      <c r="C2" s="547" t="s">
        <v>8224</v>
      </c>
      <c r="D2" s="547" t="s">
        <v>21</v>
      </c>
      <c r="E2" s="547" t="s">
        <v>22</v>
      </c>
      <c r="F2" s="547" t="s">
        <v>7811</v>
      </c>
      <c r="G2" s="586" t="s">
        <v>8226</v>
      </c>
      <c r="H2" s="634" t="s">
        <v>40</v>
      </c>
      <c r="I2" s="547" t="s">
        <v>41</v>
      </c>
      <c r="J2" s="547" t="s">
        <v>6530</v>
      </c>
      <c r="K2" s="547"/>
      <c r="L2" s="547"/>
      <c r="M2" s="547" t="s">
        <v>7812</v>
      </c>
    </row>
    <row r="3" spans="1:13" s="3" customFormat="1">
      <c r="A3" s="547"/>
      <c r="B3" s="547"/>
      <c r="C3" s="547"/>
      <c r="D3" s="547"/>
      <c r="E3" s="547"/>
      <c r="F3" s="547"/>
      <c r="G3" s="586"/>
      <c r="H3" s="634"/>
      <c r="I3" s="547"/>
      <c r="J3" s="244" t="s">
        <v>3291</v>
      </c>
      <c r="K3" s="547" t="s">
        <v>7813</v>
      </c>
      <c r="L3" s="547"/>
      <c r="M3" s="547"/>
    </row>
    <row r="4" spans="1:13" ht="57">
      <c r="A4" s="248">
        <v>1</v>
      </c>
      <c r="B4" s="248" t="s">
        <v>7814</v>
      </c>
      <c r="C4" s="254">
        <v>2000000</v>
      </c>
      <c r="D4" s="380"/>
      <c r="E4" s="255"/>
      <c r="F4" s="365" t="s">
        <v>7815</v>
      </c>
      <c r="G4" s="339">
        <v>2000000</v>
      </c>
      <c r="H4" s="253">
        <v>0.02</v>
      </c>
      <c r="I4" s="252" t="s">
        <v>6740</v>
      </c>
      <c r="J4" s="365" t="s">
        <v>7816</v>
      </c>
      <c r="K4" s="248"/>
      <c r="L4" s="248"/>
      <c r="M4" s="243" t="s">
        <v>7817</v>
      </c>
    </row>
    <row r="5" spans="1:13" ht="42.75">
      <c r="A5" s="248">
        <v>2</v>
      </c>
      <c r="B5" s="248" t="s">
        <v>7818</v>
      </c>
      <c r="C5" s="254">
        <v>1000000</v>
      </c>
      <c r="D5" s="243"/>
      <c r="E5" s="255"/>
      <c r="F5" s="365" t="s">
        <v>7819</v>
      </c>
      <c r="G5" s="339">
        <v>1000000</v>
      </c>
      <c r="H5" s="153">
        <v>0.02</v>
      </c>
      <c r="I5" s="248" t="s">
        <v>7820</v>
      </c>
      <c r="J5" s="248"/>
      <c r="K5" s="248"/>
      <c r="L5" s="248"/>
      <c r="M5" s="243" t="s">
        <v>7821</v>
      </c>
    </row>
    <row r="6" spans="1:13" ht="42.75">
      <c r="A6" s="248">
        <v>3</v>
      </c>
      <c r="B6" s="248" t="s">
        <v>7822</v>
      </c>
      <c r="C6" s="254">
        <v>500000</v>
      </c>
      <c r="D6" s="365"/>
      <c r="E6" s="255"/>
      <c r="F6" s="365" t="s">
        <v>7823</v>
      </c>
      <c r="G6" s="339">
        <v>500000</v>
      </c>
      <c r="H6" s="253">
        <v>0.02</v>
      </c>
      <c r="I6" s="252" t="s">
        <v>5347</v>
      </c>
      <c r="J6" s="248"/>
      <c r="K6" s="248"/>
      <c r="L6" s="248"/>
      <c r="M6" s="365" t="s">
        <v>7824</v>
      </c>
    </row>
    <row r="7" spans="1:13" ht="42.75">
      <c r="A7" s="248">
        <v>4</v>
      </c>
      <c r="B7" s="248" t="s">
        <v>7825</v>
      </c>
      <c r="C7" s="254">
        <v>500000</v>
      </c>
      <c r="D7" s="243"/>
      <c r="E7" s="255"/>
      <c r="F7" s="365" t="s">
        <v>7826</v>
      </c>
      <c r="G7" s="339">
        <v>500000</v>
      </c>
      <c r="H7" s="153">
        <v>0.02</v>
      </c>
      <c r="I7" s="248" t="s">
        <v>5347</v>
      </c>
      <c r="J7" s="248"/>
      <c r="K7" s="248"/>
      <c r="L7" s="248"/>
      <c r="M7" s="380" t="s">
        <v>7827</v>
      </c>
    </row>
    <row r="8" spans="1:13" ht="57">
      <c r="A8" s="248">
        <v>5</v>
      </c>
      <c r="B8" s="413" t="s">
        <v>7828</v>
      </c>
      <c r="C8" s="254">
        <v>1000000</v>
      </c>
      <c r="D8" s="243"/>
      <c r="E8" s="255"/>
      <c r="F8" s="365" t="s">
        <v>7829</v>
      </c>
      <c r="G8" s="339">
        <v>1000000</v>
      </c>
      <c r="H8" s="253">
        <v>0.02</v>
      </c>
      <c r="I8" s="252" t="s">
        <v>7830</v>
      </c>
      <c r="J8" s="365" t="s">
        <v>7831</v>
      </c>
      <c r="K8" s="248"/>
      <c r="L8" s="248"/>
      <c r="M8" s="365" t="s">
        <v>7832</v>
      </c>
    </row>
    <row r="9" spans="1:13" ht="27" customHeight="1">
      <c r="A9" s="554" t="s">
        <v>1938</v>
      </c>
      <c r="B9" s="554"/>
      <c r="C9" s="341">
        <f>SUM(C4:C8)</f>
        <v>5000000</v>
      </c>
      <c r="D9" s="34"/>
      <c r="E9" s="34"/>
      <c r="F9" s="34"/>
      <c r="G9" s="173"/>
      <c r="H9" s="414"/>
      <c r="I9" s="34"/>
      <c r="J9" s="34"/>
      <c r="K9" s="34"/>
      <c r="L9" s="34"/>
      <c r="M9" s="258"/>
    </row>
  </sheetData>
  <mergeCells count="13">
    <mergeCell ref="A9:B9"/>
    <mergeCell ref="M2:M3"/>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84" fitToHeight="0" orientation="landscape" horizontalDpi="4294967295" verticalDpi="4294967295" r:id="rId1"/>
  <headerFooter>
    <oddFooter>&amp;C&amp;P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0"/>
  <sheetViews>
    <sheetView zoomScale="115" zoomScaleNormal="115" workbookViewId="0">
      <selection activeCell="C3" sqref="C3:D87"/>
    </sheetView>
  </sheetViews>
  <sheetFormatPr defaultColWidth="9" defaultRowHeight="14.25"/>
  <cols>
    <col min="1" max="1" width="5.375" style="20" customWidth="1"/>
    <col min="2" max="2" width="11.75" style="20" customWidth="1"/>
    <col min="3" max="3" width="17.25" style="11" customWidth="1"/>
    <col min="4" max="4" width="17.5" style="11" customWidth="1"/>
    <col min="5" max="5" width="10.75" style="345" customWidth="1"/>
    <col min="6" max="6" width="18.75" style="11" customWidth="1"/>
    <col min="7" max="7" width="10.625" style="11" customWidth="1"/>
    <col min="8" max="16384" width="9" style="11"/>
  </cols>
  <sheetData>
    <row r="1" spans="1:7" s="41" customFormat="1" ht="19.5">
      <c r="A1" s="17" t="s">
        <v>8799</v>
      </c>
      <c r="B1" s="47"/>
      <c r="E1" s="342"/>
    </row>
    <row r="2" spans="1:7">
      <c r="A2" s="244" t="s">
        <v>7833</v>
      </c>
      <c r="B2" s="244" t="s">
        <v>7834</v>
      </c>
      <c r="C2" s="312" t="s">
        <v>7835</v>
      </c>
      <c r="D2" s="312" t="s">
        <v>7836</v>
      </c>
      <c r="E2" s="120" t="s">
        <v>7837</v>
      </c>
      <c r="F2" s="312" t="s">
        <v>2</v>
      </c>
      <c r="G2" s="244" t="s">
        <v>7838</v>
      </c>
    </row>
    <row r="3" spans="1:7" ht="42.75">
      <c r="A3" s="248">
        <v>1</v>
      </c>
      <c r="B3" s="248" t="s">
        <v>7839</v>
      </c>
      <c r="C3" s="243"/>
      <c r="D3" s="243"/>
      <c r="E3" s="372">
        <v>160000</v>
      </c>
      <c r="F3" s="243" t="s">
        <v>7840</v>
      </c>
      <c r="G3" s="243"/>
    </row>
    <row r="4" spans="1:7" ht="42.75">
      <c r="A4" s="248">
        <v>2</v>
      </c>
      <c r="B4" s="248" t="s">
        <v>7841</v>
      </c>
      <c r="C4" s="243"/>
      <c r="D4" s="243"/>
      <c r="E4" s="372">
        <v>160000</v>
      </c>
      <c r="F4" s="243" t="s">
        <v>7842</v>
      </c>
      <c r="G4" s="243"/>
    </row>
    <row r="5" spans="1:7" ht="42.75">
      <c r="A5" s="248">
        <v>3</v>
      </c>
      <c r="B5" s="248" t="s">
        <v>7843</v>
      </c>
      <c r="C5" s="243"/>
      <c r="D5" s="243"/>
      <c r="E5" s="372">
        <v>180000</v>
      </c>
      <c r="F5" s="243" t="s">
        <v>7844</v>
      </c>
      <c r="G5" s="243"/>
    </row>
    <row r="6" spans="1:7" ht="42.75">
      <c r="A6" s="248">
        <v>4</v>
      </c>
      <c r="B6" s="248" t="s">
        <v>7845</v>
      </c>
      <c r="C6" s="243"/>
      <c r="D6" s="243"/>
      <c r="E6" s="372">
        <v>200000</v>
      </c>
      <c r="F6" s="243" t="s">
        <v>7846</v>
      </c>
      <c r="G6" s="243"/>
    </row>
    <row r="7" spans="1:7" ht="42.75">
      <c r="A7" s="248">
        <v>5</v>
      </c>
      <c r="B7" s="248" t="s">
        <v>7847</v>
      </c>
      <c r="C7" s="243"/>
      <c r="D7" s="243"/>
      <c r="E7" s="372">
        <v>200000</v>
      </c>
      <c r="F7" s="243" t="s">
        <v>7848</v>
      </c>
      <c r="G7" s="243"/>
    </row>
    <row r="8" spans="1:7" ht="42.75">
      <c r="A8" s="248">
        <v>6</v>
      </c>
      <c r="B8" s="248" t="s">
        <v>7849</v>
      </c>
      <c r="C8" s="243"/>
      <c r="D8" s="243"/>
      <c r="E8" s="372">
        <v>220000</v>
      </c>
      <c r="F8" s="243" t="s">
        <v>7850</v>
      </c>
      <c r="G8" s="243"/>
    </row>
    <row r="9" spans="1:7" ht="42.75">
      <c r="A9" s="248">
        <v>7</v>
      </c>
      <c r="B9" s="248" t="s">
        <v>7851</v>
      </c>
      <c r="C9" s="243"/>
      <c r="D9" s="243"/>
      <c r="E9" s="372">
        <v>220000</v>
      </c>
      <c r="F9" s="243" t="s">
        <v>7852</v>
      </c>
      <c r="G9" s="243"/>
    </row>
    <row r="10" spans="1:7" ht="42.75">
      <c r="A10" s="248">
        <v>8</v>
      </c>
      <c r="B10" s="248" t="s">
        <v>5468</v>
      </c>
      <c r="C10" s="243"/>
      <c r="D10" s="243"/>
      <c r="E10" s="372">
        <v>220000</v>
      </c>
      <c r="F10" s="243" t="s">
        <v>7853</v>
      </c>
      <c r="G10" s="243"/>
    </row>
    <row r="11" spans="1:7" ht="42.75">
      <c r="A11" s="248">
        <v>9</v>
      </c>
      <c r="B11" s="248" t="s">
        <v>7854</v>
      </c>
      <c r="C11" s="243"/>
      <c r="D11" s="243"/>
      <c r="E11" s="372">
        <v>190000</v>
      </c>
      <c r="F11" s="243" t="s">
        <v>7855</v>
      </c>
      <c r="G11" s="243"/>
    </row>
    <row r="12" spans="1:7" ht="42.75">
      <c r="A12" s="248">
        <v>10</v>
      </c>
      <c r="B12" s="193" t="s">
        <v>7856</v>
      </c>
      <c r="C12" s="243"/>
      <c r="D12" s="243"/>
      <c r="E12" s="372">
        <v>10000</v>
      </c>
      <c r="F12" s="243" t="s">
        <v>7857</v>
      </c>
      <c r="G12" s="243"/>
    </row>
    <row r="13" spans="1:7" ht="42.75">
      <c r="A13" s="248">
        <v>11</v>
      </c>
      <c r="B13" s="193" t="s">
        <v>7858</v>
      </c>
      <c r="C13" s="243"/>
      <c r="D13" s="243"/>
      <c r="E13" s="372">
        <v>20000</v>
      </c>
      <c r="F13" s="243" t="s">
        <v>7859</v>
      </c>
      <c r="G13" s="243"/>
    </row>
    <row r="14" spans="1:7" ht="42.75">
      <c r="A14" s="248">
        <v>12</v>
      </c>
      <c r="B14" s="193" t="s">
        <v>7860</v>
      </c>
      <c r="C14" s="243"/>
      <c r="D14" s="243"/>
      <c r="E14" s="372">
        <v>30000</v>
      </c>
      <c r="F14" s="243" t="s">
        <v>7861</v>
      </c>
      <c r="G14" s="243"/>
    </row>
    <row r="15" spans="1:7" ht="42.75">
      <c r="A15" s="248">
        <v>13</v>
      </c>
      <c r="B15" s="248" t="s">
        <v>7862</v>
      </c>
      <c r="C15" s="243"/>
      <c r="D15" s="243"/>
      <c r="E15" s="372">
        <v>100000</v>
      </c>
      <c r="F15" s="243" t="s">
        <v>7863</v>
      </c>
      <c r="G15" s="243"/>
    </row>
    <row r="16" spans="1:7" ht="42.75">
      <c r="A16" s="248">
        <v>14</v>
      </c>
      <c r="B16" s="248" t="s">
        <v>7864</v>
      </c>
      <c r="C16" s="243"/>
      <c r="D16" s="243"/>
      <c r="E16" s="372">
        <v>110000</v>
      </c>
      <c r="F16" s="243" t="s">
        <v>7865</v>
      </c>
      <c r="G16" s="243"/>
    </row>
    <row r="17" spans="1:7" ht="42.75">
      <c r="A17" s="248">
        <v>15</v>
      </c>
      <c r="B17" s="193" t="s">
        <v>7866</v>
      </c>
      <c r="C17" s="243"/>
      <c r="D17" s="243"/>
      <c r="E17" s="372">
        <v>30000</v>
      </c>
      <c r="F17" s="243" t="s">
        <v>7867</v>
      </c>
      <c r="G17" s="243"/>
    </row>
    <row r="18" spans="1:7" ht="42.75">
      <c r="A18" s="248">
        <v>16</v>
      </c>
      <c r="B18" s="248" t="s">
        <v>7868</v>
      </c>
      <c r="C18" s="243"/>
      <c r="D18" s="243"/>
      <c r="E18" s="372">
        <v>50000</v>
      </c>
      <c r="F18" s="243" t="s">
        <v>7869</v>
      </c>
      <c r="G18" s="243"/>
    </row>
    <row r="19" spans="1:7" ht="42.75">
      <c r="A19" s="248">
        <v>17</v>
      </c>
      <c r="B19" s="248" t="s">
        <v>7870</v>
      </c>
      <c r="C19" s="243"/>
      <c r="D19" s="243"/>
      <c r="E19" s="372">
        <v>60000</v>
      </c>
      <c r="F19" s="243" t="s">
        <v>7871</v>
      </c>
      <c r="G19" s="243"/>
    </row>
    <row r="20" spans="1:7" ht="42.75">
      <c r="A20" s="248">
        <v>18</v>
      </c>
      <c r="B20" s="193" t="s">
        <v>7872</v>
      </c>
      <c r="C20" s="243"/>
      <c r="D20" s="243"/>
      <c r="E20" s="372">
        <v>30000</v>
      </c>
      <c r="F20" s="243" t="s">
        <v>7873</v>
      </c>
      <c r="G20" s="243"/>
    </row>
    <row r="21" spans="1:7" ht="42.75">
      <c r="A21" s="248">
        <v>19</v>
      </c>
      <c r="B21" s="248" t="s">
        <v>7874</v>
      </c>
      <c r="C21" s="243"/>
      <c r="D21" s="243"/>
      <c r="E21" s="372">
        <v>110000</v>
      </c>
      <c r="F21" s="243" t="s">
        <v>7875</v>
      </c>
      <c r="G21" s="243"/>
    </row>
    <row r="22" spans="1:7" ht="42.75">
      <c r="A22" s="248">
        <v>20</v>
      </c>
      <c r="B22" s="193" t="s">
        <v>7876</v>
      </c>
      <c r="C22" s="243"/>
      <c r="D22" s="243"/>
      <c r="E22" s="372">
        <v>30000</v>
      </c>
      <c r="F22" s="243" t="s">
        <v>7877</v>
      </c>
      <c r="G22" s="243"/>
    </row>
    <row r="23" spans="1:7" ht="42.75">
      <c r="A23" s="248">
        <v>21</v>
      </c>
      <c r="B23" s="248" t="s">
        <v>7878</v>
      </c>
      <c r="C23" s="243"/>
      <c r="D23" s="243"/>
      <c r="E23" s="372">
        <v>210000</v>
      </c>
      <c r="F23" s="243" t="s">
        <v>7879</v>
      </c>
      <c r="G23" s="243"/>
    </row>
    <row r="24" spans="1:7" ht="42.75">
      <c r="A24" s="248">
        <v>22</v>
      </c>
      <c r="B24" s="248" t="s">
        <v>7880</v>
      </c>
      <c r="C24" s="243"/>
      <c r="D24" s="243"/>
      <c r="E24" s="372">
        <v>100000</v>
      </c>
      <c r="F24" s="243" t="s">
        <v>7881</v>
      </c>
      <c r="G24" s="243"/>
    </row>
    <row r="25" spans="1:7" ht="42.75">
      <c r="A25" s="248">
        <v>23</v>
      </c>
      <c r="B25" s="248" t="s">
        <v>7882</v>
      </c>
      <c r="C25" s="243"/>
      <c r="D25" s="243"/>
      <c r="E25" s="372">
        <v>100000</v>
      </c>
      <c r="F25" s="243" t="s">
        <v>7883</v>
      </c>
      <c r="G25" s="243"/>
    </row>
    <row r="26" spans="1:7" ht="42.75">
      <c r="A26" s="248">
        <v>24</v>
      </c>
      <c r="B26" s="193" t="s">
        <v>7884</v>
      </c>
      <c r="C26" s="243"/>
      <c r="D26" s="243"/>
      <c r="E26" s="372">
        <v>30000</v>
      </c>
      <c r="F26" s="243" t="s">
        <v>7885</v>
      </c>
      <c r="G26" s="243"/>
    </row>
    <row r="27" spans="1:7" ht="42.75">
      <c r="A27" s="248">
        <v>25</v>
      </c>
      <c r="B27" s="193" t="s">
        <v>7886</v>
      </c>
      <c r="C27" s="243"/>
      <c r="D27" s="243"/>
      <c r="E27" s="372">
        <v>30000</v>
      </c>
      <c r="F27" s="243" t="s">
        <v>7887</v>
      </c>
      <c r="G27" s="243"/>
    </row>
    <row r="28" spans="1:7" ht="42.75">
      <c r="A28" s="248">
        <v>26</v>
      </c>
      <c r="B28" s="248" t="s">
        <v>7888</v>
      </c>
      <c r="C28" s="243"/>
      <c r="D28" s="243"/>
      <c r="E28" s="372">
        <v>150000</v>
      </c>
      <c r="F28" s="243" t="s">
        <v>7889</v>
      </c>
      <c r="G28" s="243"/>
    </row>
    <row r="29" spans="1:7" ht="42.75">
      <c r="A29" s="248">
        <v>27</v>
      </c>
      <c r="B29" s="248" t="s">
        <v>7890</v>
      </c>
      <c r="C29" s="243"/>
      <c r="D29" s="243"/>
      <c r="E29" s="372">
        <v>150000</v>
      </c>
      <c r="F29" s="243" t="s">
        <v>7891</v>
      </c>
      <c r="G29" s="243"/>
    </row>
    <row r="30" spans="1:7" ht="42.75">
      <c r="A30" s="248">
        <v>28</v>
      </c>
      <c r="B30" s="193" t="s">
        <v>7892</v>
      </c>
      <c r="C30" s="243"/>
      <c r="D30" s="243"/>
      <c r="E30" s="372">
        <v>30000</v>
      </c>
      <c r="F30" s="243" t="s">
        <v>7893</v>
      </c>
      <c r="G30" s="243"/>
    </row>
    <row r="31" spans="1:7" ht="42.75">
      <c r="A31" s="248">
        <v>29</v>
      </c>
      <c r="B31" s="248" t="s">
        <v>3005</v>
      </c>
      <c r="C31" s="304"/>
      <c r="D31" s="243"/>
      <c r="E31" s="372">
        <v>150000</v>
      </c>
      <c r="F31" s="243" t="s">
        <v>7894</v>
      </c>
      <c r="G31" s="243"/>
    </row>
    <row r="32" spans="1:7" ht="42.75">
      <c r="A32" s="248">
        <v>30</v>
      </c>
      <c r="B32" s="193" t="s">
        <v>7895</v>
      </c>
      <c r="C32" s="243"/>
      <c r="D32" s="243"/>
      <c r="E32" s="372">
        <v>30000</v>
      </c>
      <c r="F32" s="243" t="s">
        <v>7896</v>
      </c>
      <c r="G32" s="243"/>
    </row>
    <row r="33" spans="1:7" ht="42.75">
      <c r="A33" s="248">
        <v>31</v>
      </c>
      <c r="B33" s="193" t="s">
        <v>7897</v>
      </c>
      <c r="C33" s="243"/>
      <c r="D33" s="243"/>
      <c r="E33" s="372">
        <v>150000</v>
      </c>
      <c r="F33" s="243" t="s">
        <v>7898</v>
      </c>
      <c r="G33" s="243"/>
    </row>
    <row r="34" spans="1:7" s="16" customFormat="1" ht="42.75">
      <c r="A34" s="248">
        <v>32</v>
      </c>
      <c r="B34" s="193" t="s">
        <v>7899</v>
      </c>
      <c r="C34" s="243"/>
      <c r="D34" s="243"/>
      <c r="E34" s="372">
        <v>30000</v>
      </c>
      <c r="F34" s="243" t="s">
        <v>7900</v>
      </c>
      <c r="G34" s="243"/>
    </row>
    <row r="35" spans="1:7" s="16" customFormat="1" ht="42.75">
      <c r="A35" s="248">
        <v>33</v>
      </c>
      <c r="B35" s="248" t="s">
        <v>7901</v>
      </c>
      <c r="C35" s="243"/>
      <c r="D35" s="243"/>
      <c r="E35" s="372">
        <v>150000</v>
      </c>
      <c r="F35" s="243" t="s">
        <v>7902</v>
      </c>
      <c r="G35" s="243"/>
    </row>
    <row r="36" spans="1:7" s="16" customFormat="1" ht="42.75">
      <c r="A36" s="248">
        <v>34</v>
      </c>
      <c r="B36" s="248" t="s">
        <v>7903</v>
      </c>
      <c r="C36" s="243"/>
      <c r="D36" s="243"/>
      <c r="E36" s="372">
        <v>150000</v>
      </c>
      <c r="F36" s="243" t="s">
        <v>7904</v>
      </c>
      <c r="G36" s="243"/>
    </row>
    <row r="37" spans="1:7" s="16" customFormat="1" ht="42.75">
      <c r="A37" s="248">
        <v>35</v>
      </c>
      <c r="B37" s="248" t="s">
        <v>7905</v>
      </c>
      <c r="C37" s="243"/>
      <c r="D37" s="243"/>
      <c r="E37" s="372">
        <v>150000</v>
      </c>
      <c r="F37" s="243" t="s">
        <v>7906</v>
      </c>
      <c r="G37" s="243"/>
    </row>
    <row r="38" spans="1:7" s="16" customFormat="1" ht="42.75">
      <c r="A38" s="248">
        <v>36</v>
      </c>
      <c r="B38" s="248" t="s">
        <v>3250</v>
      </c>
      <c r="C38" s="243"/>
      <c r="D38" s="243"/>
      <c r="E38" s="372">
        <v>150000</v>
      </c>
      <c r="F38" s="243" t="s">
        <v>7907</v>
      </c>
      <c r="G38" s="243"/>
    </row>
    <row r="39" spans="1:7" ht="42.75">
      <c r="A39" s="248">
        <v>37</v>
      </c>
      <c r="B39" s="248" t="s">
        <v>7908</v>
      </c>
      <c r="C39" s="243"/>
      <c r="D39" s="243"/>
      <c r="E39" s="372">
        <v>50000</v>
      </c>
      <c r="F39" s="243" t="s">
        <v>7909</v>
      </c>
      <c r="G39" s="243"/>
    </row>
    <row r="40" spans="1:7" ht="42.75">
      <c r="A40" s="248">
        <v>38</v>
      </c>
      <c r="B40" s="248" t="s">
        <v>7910</v>
      </c>
      <c r="C40" s="243"/>
      <c r="D40" s="243"/>
      <c r="E40" s="372">
        <v>50000</v>
      </c>
      <c r="F40" s="243" t="s">
        <v>7911</v>
      </c>
      <c r="G40" s="243"/>
    </row>
    <row r="41" spans="1:7" ht="42.75">
      <c r="A41" s="248">
        <v>39</v>
      </c>
      <c r="B41" s="248" t="s">
        <v>7912</v>
      </c>
      <c r="C41" s="243"/>
      <c r="D41" s="243"/>
      <c r="E41" s="372">
        <v>50000</v>
      </c>
      <c r="F41" s="243" t="s">
        <v>7913</v>
      </c>
      <c r="G41" s="243"/>
    </row>
    <row r="42" spans="1:7" ht="42.75">
      <c r="A42" s="248">
        <v>40</v>
      </c>
      <c r="B42" s="193" t="s">
        <v>7914</v>
      </c>
      <c r="C42" s="243"/>
      <c r="D42" s="243"/>
      <c r="E42" s="372">
        <v>30000</v>
      </c>
      <c r="F42" s="243" t="s">
        <v>7915</v>
      </c>
      <c r="G42" s="243"/>
    </row>
    <row r="43" spans="1:7" ht="42.75">
      <c r="A43" s="248">
        <v>41</v>
      </c>
      <c r="B43" s="248" t="s">
        <v>7916</v>
      </c>
      <c r="C43" s="243"/>
      <c r="D43" s="243"/>
      <c r="E43" s="372">
        <v>30000</v>
      </c>
      <c r="F43" s="243" t="s">
        <v>7917</v>
      </c>
      <c r="G43" s="243"/>
    </row>
    <row r="44" spans="1:7" ht="42.75">
      <c r="A44" s="248">
        <v>42</v>
      </c>
      <c r="B44" s="248" t="s">
        <v>7918</v>
      </c>
      <c r="C44" s="243"/>
      <c r="D44" s="243"/>
      <c r="E44" s="372">
        <v>30000</v>
      </c>
      <c r="F44" s="243" t="s">
        <v>7919</v>
      </c>
      <c r="G44" s="243"/>
    </row>
    <row r="45" spans="1:7" ht="42.75">
      <c r="A45" s="248">
        <v>43</v>
      </c>
      <c r="B45" s="248" t="s">
        <v>7920</v>
      </c>
      <c r="C45" s="243"/>
      <c r="D45" s="243"/>
      <c r="E45" s="372">
        <v>30000</v>
      </c>
      <c r="F45" s="243" t="s">
        <v>7921</v>
      </c>
      <c r="G45" s="243"/>
    </row>
    <row r="46" spans="1:7" ht="42.75">
      <c r="A46" s="248">
        <v>44</v>
      </c>
      <c r="B46" s="193" t="s">
        <v>7922</v>
      </c>
      <c r="C46" s="243"/>
      <c r="D46" s="243"/>
      <c r="E46" s="372">
        <v>30000</v>
      </c>
      <c r="F46" s="243" t="s">
        <v>7923</v>
      </c>
      <c r="G46" s="243"/>
    </row>
    <row r="47" spans="1:7" ht="42.75">
      <c r="A47" s="248">
        <v>45</v>
      </c>
      <c r="B47" s="248" t="s">
        <v>7924</v>
      </c>
      <c r="C47" s="243"/>
      <c r="D47" s="243"/>
      <c r="E47" s="372">
        <v>30000</v>
      </c>
      <c r="F47" s="243" t="s">
        <v>7925</v>
      </c>
      <c r="G47" s="243"/>
    </row>
    <row r="48" spans="1:7" ht="42.75">
      <c r="A48" s="248">
        <v>46</v>
      </c>
      <c r="B48" s="248" t="s">
        <v>7926</v>
      </c>
      <c r="C48" s="243"/>
      <c r="D48" s="243"/>
      <c r="E48" s="372">
        <v>30000</v>
      </c>
      <c r="F48" s="243" t="s">
        <v>7927</v>
      </c>
      <c r="G48" s="243"/>
    </row>
    <row r="49" spans="1:7" ht="42.75">
      <c r="A49" s="248">
        <v>47</v>
      </c>
      <c r="B49" s="248" t="s">
        <v>7928</v>
      </c>
      <c r="C49" s="243"/>
      <c r="D49" s="243"/>
      <c r="E49" s="372">
        <v>30000</v>
      </c>
      <c r="F49" s="243" t="s">
        <v>7929</v>
      </c>
      <c r="G49" s="243"/>
    </row>
    <row r="50" spans="1:7" ht="42.75">
      <c r="A50" s="248">
        <v>48</v>
      </c>
      <c r="B50" s="193" t="s">
        <v>3084</v>
      </c>
      <c r="C50" s="243"/>
      <c r="D50" s="243"/>
      <c r="E50" s="372">
        <v>30000</v>
      </c>
      <c r="F50" s="243" t="s">
        <v>7930</v>
      </c>
      <c r="G50" s="243"/>
    </row>
    <row r="51" spans="1:7" ht="42.75">
      <c r="A51" s="248">
        <v>49</v>
      </c>
      <c r="B51" s="248" t="s">
        <v>7931</v>
      </c>
      <c r="C51" s="243"/>
      <c r="D51" s="243"/>
      <c r="E51" s="372">
        <v>30000</v>
      </c>
      <c r="F51" s="243" t="s">
        <v>7932</v>
      </c>
      <c r="G51" s="243"/>
    </row>
    <row r="52" spans="1:7" s="16" customFormat="1" ht="42.75">
      <c r="A52" s="248">
        <v>50</v>
      </c>
      <c r="B52" s="248" t="s">
        <v>7933</v>
      </c>
      <c r="C52" s="243"/>
      <c r="D52" s="243"/>
      <c r="E52" s="372">
        <v>30000</v>
      </c>
      <c r="F52" s="243" t="s">
        <v>7934</v>
      </c>
      <c r="G52" s="243"/>
    </row>
    <row r="53" spans="1:7" s="16" customFormat="1" ht="42.75">
      <c r="A53" s="248">
        <v>51</v>
      </c>
      <c r="B53" s="248" t="s">
        <v>7935</v>
      </c>
      <c r="C53" s="243"/>
      <c r="D53" s="243"/>
      <c r="E53" s="372">
        <v>30000</v>
      </c>
      <c r="F53" s="243" t="s">
        <v>7936</v>
      </c>
      <c r="G53" s="243"/>
    </row>
    <row r="54" spans="1:7" s="16" customFormat="1" ht="42.75">
      <c r="A54" s="248">
        <v>52</v>
      </c>
      <c r="B54" s="193" t="s">
        <v>7937</v>
      </c>
      <c r="C54" s="243"/>
      <c r="D54" s="243"/>
      <c r="E54" s="372">
        <v>30000</v>
      </c>
      <c r="F54" s="243" t="s">
        <v>7938</v>
      </c>
      <c r="G54" s="243"/>
    </row>
    <row r="55" spans="1:7" s="16" customFormat="1" ht="42.75">
      <c r="A55" s="248">
        <v>53</v>
      </c>
      <c r="B55" s="193" t="s">
        <v>7939</v>
      </c>
      <c r="C55" s="243"/>
      <c r="D55" s="243"/>
      <c r="E55" s="372">
        <v>30000</v>
      </c>
      <c r="F55" s="243" t="s">
        <v>7940</v>
      </c>
      <c r="G55" s="243"/>
    </row>
    <row r="56" spans="1:7" s="16" customFormat="1" ht="42.75">
      <c r="A56" s="248">
        <v>54</v>
      </c>
      <c r="B56" s="193" t="s">
        <v>7941</v>
      </c>
      <c r="C56" s="243"/>
      <c r="D56" s="243"/>
      <c r="E56" s="372">
        <v>30000</v>
      </c>
      <c r="F56" s="243" t="s">
        <v>7942</v>
      </c>
      <c r="G56" s="243"/>
    </row>
    <row r="57" spans="1:7" s="16" customFormat="1" ht="42.75">
      <c r="A57" s="248">
        <v>55</v>
      </c>
      <c r="B57" s="193" t="s">
        <v>7943</v>
      </c>
      <c r="C57" s="243"/>
      <c r="D57" s="243"/>
      <c r="E57" s="372">
        <v>30000</v>
      </c>
      <c r="F57" s="243" t="s">
        <v>7944</v>
      </c>
      <c r="G57" s="243"/>
    </row>
    <row r="58" spans="1:7" s="16" customFormat="1" ht="42.75">
      <c r="A58" s="248">
        <v>56</v>
      </c>
      <c r="B58" s="193" t="s">
        <v>7945</v>
      </c>
      <c r="C58" s="243"/>
      <c r="D58" s="243"/>
      <c r="E58" s="372">
        <v>30000</v>
      </c>
      <c r="F58" s="243" t="s">
        <v>7946</v>
      </c>
      <c r="G58" s="243"/>
    </row>
    <row r="59" spans="1:7" s="16" customFormat="1" ht="42.75">
      <c r="A59" s="248">
        <v>57</v>
      </c>
      <c r="B59" s="193" t="s">
        <v>7947</v>
      </c>
      <c r="C59" s="243"/>
      <c r="D59" s="243"/>
      <c r="E59" s="372">
        <v>20000</v>
      </c>
      <c r="F59" s="243" t="s">
        <v>7948</v>
      </c>
      <c r="G59" s="243"/>
    </row>
    <row r="60" spans="1:7" s="16" customFormat="1" ht="42.75">
      <c r="A60" s="248">
        <v>58</v>
      </c>
      <c r="B60" s="248" t="s">
        <v>7949</v>
      </c>
      <c r="C60" s="243"/>
      <c r="D60" s="243"/>
      <c r="E60" s="372">
        <v>30000</v>
      </c>
      <c r="F60" s="243" t="s">
        <v>7950</v>
      </c>
      <c r="G60" s="243"/>
    </row>
    <row r="61" spans="1:7" s="16" customFormat="1" ht="42.75">
      <c r="A61" s="248">
        <v>59</v>
      </c>
      <c r="B61" s="248" t="s">
        <v>1347</v>
      </c>
      <c r="C61" s="243"/>
      <c r="D61" s="243"/>
      <c r="E61" s="372">
        <v>10000</v>
      </c>
      <c r="F61" s="243" t="s">
        <v>7951</v>
      </c>
      <c r="G61" s="243"/>
    </row>
    <row r="62" spans="1:7" s="16" customFormat="1" ht="42.75">
      <c r="A62" s="248">
        <v>60</v>
      </c>
      <c r="B62" s="248" t="s">
        <v>7952</v>
      </c>
      <c r="C62" s="243"/>
      <c r="D62" s="243"/>
      <c r="E62" s="372">
        <v>30000</v>
      </c>
      <c r="F62" s="243" t="s">
        <v>7953</v>
      </c>
      <c r="G62" s="243"/>
    </row>
    <row r="63" spans="1:7" s="16" customFormat="1" ht="42.75">
      <c r="A63" s="248">
        <v>61</v>
      </c>
      <c r="B63" s="248" t="s">
        <v>7954</v>
      </c>
      <c r="C63" s="243"/>
      <c r="D63" s="243"/>
      <c r="E63" s="372">
        <v>30000</v>
      </c>
      <c r="F63" s="243" t="s">
        <v>7955</v>
      </c>
      <c r="G63" s="243"/>
    </row>
    <row r="64" spans="1:7" s="16" customFormat="1" ht="42.75">
      <c r="A64" s="248">
        <v>62</v>
      </c>
      <c r="B64" s="248" t="s">
        <v>1355</v>
      </c>
      <c r="C64" s="243"/>
      <c r="D64" s="243"/>
      <c r="E64" s="372">
        <v>30000</v>
      </c>
      <c r="F64" s="243" t="s">
        <v>7956</v>
      </c>
      <c r="G64" s="243"/>
    </row>
    <row r="65" spans="1:7" s="16" customFormat="1" ht="42.75">
      <c r="A65" s="248">
        <v>63</v>
      </c>
      <c r="B65" s="248" t="s">
        <v>7957</v>
      </c>
      <c r="C65" s="243"/>
      <c r="D65" s="243"/>
      <c r="E65" s="372">
        <v>30000</v>
      </c>
      <c r="F65" s="243" t="s">
        <v>7958</v>
      </c>
      <c r="G65" s="243"/>
    </row>
    <row r="66" spans="1:7" s="16" customFormat="1" ht="42.75">
      <c r="A66" s="248">
        <v>64</v>
      </c>
      <c r="B66" s="248" t="s">
        <v>7959</v>
      </c>
      <c r="C66" s="243"/>
      <c r="D66" s="243"/>
      <c r="E66" s="372">
        <v>30000</v>
      </c>
      <c r="F66" s="243" t="s">
        <v>7960</v>
      </c>
      <c r="G66" s="243"/>
    </row>
    <row r="67" spans="1:7" s="16" customFormat="1" ht="42.75">
      <c r="A67" s="248">
        <v>65</v>
      </c>
      <c r="B67" s="248" t="s">
        <v>6577</v>
      </c>
      <c r="C67" s="243"/>
      <c r="D67" s="243"/>
      <c r="E67" s="372">
        <v>30000</v>
      </c>
      <c r="F67" s="243" t="s">
        <v>7961</v>
      </c>
      <c r="G67" s="243"/>
    </row>
    <row r="68" spans="1:7" ht="42.75">
      <c r="A68" s="248">
        <v>66</v>
      </c>
      <c r="B68" s="248" t="s">
        <v>7962</v>
      </c>
      <c r="C68" s="243"/>
      <c r="D68" s="243"/>
      <c r="E68" s="372">
        <v>30000</v>
      </c>
      <c r="F68" s="243" t="s">
        <v>7963</v>
      </c>
      <c r="G68" s="243"/>
    </row>
    <row r="69" spans="1:7" ht="42.75">
      <c r="A69" s="248">
        <v>67</v>
      </c>
      <c r="B69" s="248" t="s">
        <v>7964</v>
      </c>
      <c r="C69" s="243"/>
      <c r="D69" s="243"/>
      <c r="E69" s="372">
        <v>30000</v>
      </c>
      <c r="F69" s="243" t="s">
        <v>7965</v>
      </c>
      <c r="G69" s="243"/>
    </row>
    <row r="70" spans="1:7" ht="42.75">
      <c r="A70" s="248">
        <v>68</v>
      </c>
      <c r="B70" s="248" t="s">
        <v>7966</v>
      </c>
      <c r="C70" s="243"/>
      <c r="D70" s="243"/>
      <c r="E70" s="372">
        <v>30000</v>
      </c>
      <c r="F70" s="243" t="s">
        <v>7967</v>
      </c>
      <c r="G70" s="243"/>
    </row>
    <row r="71" spans="1:7" ht="42.75">
      <c r="A71" s="248">
        <v>69</v>
      </c>
      <c r="B71" s="248" t="s">
        <v>7968</v>
      </c>
      <c r="C71" s="243"/>
      <c r="D71" s="243"/>
      <c r="E71" s="372">
        <v>30000</v>
      </c>
      <c r="F71" s="243" t="s">
        <v>7969</v>
      </c>
      <c r="G71" s="243"/>
    </row>
    <row r="72" spans="1:7" ht="42.75">
      <c r="A72" s="248">
        <v>70</v>
      </c>
      <c r="B72" s="248" t="s">
        <v>7343</v>
      </c>
      <c r="C72" s="243"/>
      <c r="D72" s="243"/>
      <c r="E72" s="372">
        <v>10000</v>
      </c>
      <c r="F72" s="243" t="s">
        <v>7970</v>
      </c>
      <c r="G72" s="243"/>
    </row>
    <row r="73" spans="1:7" ht="42.75">
      <c r="A73" s="248">
        <v>71</v>
      </c>
      <c r="B73" s="248" t="s">
        <v>7971</v>
      </c>
      <c r="C73" s="243"/>
      <c r="D73" s="243"/>
      <c r="E73" s="372">
        <v>30000</v>
      </c>
      <c r="F73" s="243" t="s">
        <v>7972</v>
      </c>
      <c r="G73" s="243"/>
    </row>
    <row r="74" spans="1:7" ht="42.75">
      <c r="A74" s="248">
        <v>72</v>
      </c>
      <c r="B74" s="248" t="s">
        <v>2779</v>
      </c>
      <c r="C74" s="243"/>
      <c r="D74" s="243"/>
      <c r="E74" s="372">
        <v>30000</v>
      </c>
      <c r="F74" s="243" t="s">
        <v>7973</v>
      </c>
      <c r="G74" s="243"/>
    </row>
    <row r="75" spans="1:7" ht="42.75">
      <c r="A75" s="248">
        <v>73</v>
      </c>
      <c r="B75" s="248" t="s">
        <v>7974</v>
      </c>
      <c r="C75" s="243"/>
      <c r="D75" s="243"/>
      <c r="E75" s="372">
        <v>30000</v>
      </c>
      <c r="F75" s="243" t="s">
        <v>7975</v>
      </c>
      <c r="G75" s="243"/>
    </row>
    <row r="76" spans="1:7" ht="42.75">
      <c r="A76" s="248">
        <v>74</v>
      </c>
      <c r="B76" s="248" t="s">
        <v>1296</v>
      </c>
      <c r="C76" s="243"/>
      <c r="D76" s="243"/>
      <c r="E76" s="372">
        <v>30000</v>
      </c>
      <c r="F76" s="243" t="s">
        <v>7976</v>
      </c>
      <c r="G76" s="243"/>
    </row>
    <row r="77" spans="1:7" ht="42.75">
      <c r="A77" s="248">
        <v>75</v>
      </c>
      <c r="B77" s="248" t="s">
        <v>2847</v>
      </c>
      <c r="C77" s="243"/>
      <c r="D77" s="243"/>
      <c r="E77" s="372">
        <v>30000</v>
      </c>
      <c r="F77" s="243" t="s">
        <v>7977</v>
      </c>
      <c r="G77" s="243"/>
    </row>
    <row r="78" spans="1:7" ht="42.75">
      <c r="A78" s="248">
        <v>76</v>
      </c>
      <c r="B78" s="248" t="s">
        <v>7978</v>
      </c>
      <c r="C78" s="243"/>
      <c r="D78" s="243"/>
      <c r="E78" s="372">
        <v>30000</v>
      </c>
      <c r="F78" s="243" t="s">
        <v>7979</v>
      </c>
      <c r="G78" s="243"/>
    </row>
    <row r="79" spans="1:7" ht="42.75">
      <c r="A79" s="248">
        <v>77</v>
      </c>
      <c r="B79" s="248" t="s">
        <v>7980</v>
      </c>
      <c r="C79" s="243"/>
      <c r="D79" s="243"/>
      <c r="E79" s="372">
        <v>10000</v>
      </c>
      <c r="F79" s="243" t="s">
        <v>7981</v>
      </c>
      <c r="G79" s="243"/>
    </row>
    <row r="80" spans="1:7" ht="42.75">
      <c r="A80" s="248">
        <v>78</v>
      </c>
      <c r="B80" s="248" t="s">
        <v>1227</v>
      </c>
      <c r="C80" s="243"/>
      <c r="D80" s="243"/>
      <c r="E80" s="372">
        <v>30000</v>
      </c>
      <c r="F80" s="243" t="s">
        <v>7982</v>
      </c>
      <c r="G80" s="243"/>
    </row>
    <row r="81" spans="1:7" ht="42.75">
      <c r="A81" s="248">
        <v>79</v>
      </c>
      <c r="B81" s="248" t="s">
        <v>7983</v>
      </c>
      <c r="C81" s="243"/>
      <c r="D81" s="243"/>
      <c r="E81" s="372">
        <v>3000</v>
      </c>
      <c r="F81" s="243" t="s">
        <v>7984</v>
      </c>
      <c r="G81" s="243"/>
    </row>
    <row r="82" spans="1:7" ht="42.75">
      <c r="A82" s="248">
        <v>80</v>
      </c>
      <c r="B82" s="248" t="s">
        <v>7985</v>
      </c>
      <c r="C82" s="243"/>
      <c r="D82" s="243"/>
      <c r="E82" s="372">
        <v>2000</v>
      </c>
      <c r="F82" s="243" t="s">
        <v>7984</v>
      </c>
      <c r="G82" s="243"/>
    </row>
    <row r="83" spans="1:7" ht="42.75">
      <c r="A83" s="248">
        <v>81</v>
      </c>
      <c r="B83" s="248" t="s">
        <v>7986</v>
      </c>
      <c r="C83" s="243"/>
      <c r="D83" s="243"/>
      <c r="E83" s="372">
        <v>2000</v>
      </c>
      <c r="F83" s="243" t="s">
        <v>7987</v>
      </c>
      <c r="G83" s="243"/>
    </row>
    <row r="84" spans="1:7" s="16" customFormat="1" ht="42.75">
      <c r="A84" s="248">
        <v>82</v>
      </c>
      <c r="B84" s="248" t="s">
        <v>7988</v>
      </c>
      <c r="C84" s="243"/>
      <c r="D84" s="243"/>
      <c r="E84" s="372">
        <v>3000</v>
      </c>
      <c r="F84" s="243" t="s">
        <v>7989</v>
      </c>
      <c r="G84" s="243"/>
    </row>
    <row r="85" spans="1:7" ht="42.75">
      <c r="A85" s="248">
        <v>83</v>
      </c>
      <c r="B85" s="248" t="s">
        <v>7990</v>
      </c>
      <c r="C85" s="243"/>
      <c r="D85" s="243"/>
      <c r="E85" s="372">
        <v>3000</v>
      </c>
      <c r="F85" s="243" t="s">
        <v>7991</v>
      </c>
      <c r="G85" s="243"/>
    </row>
    <row r="86" spans="1:7" ht="42.75">
      <c r="A86" s="248">
        <v>84</v>
      </c>
      <c r="B86" s="248" t="s">
        <v>7992</v>
      </c>
      <c r="C86" s="243"/>
      <c r="D86" s="243"/>
      <c r="E86" s="372">
        <v>2000</v>
      </c>
      <c r="F86" s="243" t="s">
        <v>7993</v>
      </c>
      <c r="G86" s="243"/>
    </row>
    <row r="87" spans="1:7" ht="42.75">
      <c r="A87" s="248">
        <v>85</v>
      </c>
      <c r="B87" s="248" t="s">
        <v>6619</v>
      </c>
      <c r="C87" s="243"/>
      <c r="D87" s="243"/>
      <c r="E87" s="372">
        <v>2000</v>
      </c>
      <c r="F87" s="243" t="s">
        <v>7991</v>
      </c>
      <c r="G87" s="243"/>
    </row>
    <row r="88" spans="1:7" ht="27" customHeight="1">
      <c r="A88" s="554" t="s">
        <v>1938</v>
      </c>
      <c r="B88" s="554"/>
      <c r="C88" s="554"/>
      <c r="D88" s="554"/>
      <c r="E88" s="492">
        <f>SUM(E3:E87)</f>
        <v>5357000</v>
      </c>
      <c r="F88" s="278"/>
      <c r="G88" s="278"/>
    </row>
    <row r="89" spans="1:7">
      <c r="E89" s="346"/>
    </row>
    <row r="167" spans="1:7" s="16" customFormat="1">
      <c r="A167" s="20"/>
      <c r="B167" s="20"/>
      <c r="C167" s="11"/>
      <c r="D167" s="11"/>
      <c r="E167" s="345"/>
      <c r="F167" s="11"/>
      <c r="G167" s="11"/>
    </row>
    <row r="168" spans="1:7" s="16" customFormat="1">
      <c r="A168" s="20"/>
      <c r="B168" s="20"/>
      <c r="C168" s="11"/>
      <c r="D168" s="11"/>
      <c r="E168" s="345"/>
      <c r="F168" s="11"/>
      <c r="G168" s="11"/>
    </row>
    <row r="169" spans="1:7" s="16" customFormat="1">
      <c r="A169" s="20"/>
      <c r="B169" s="20"/>
      <c r="C169" s="11"/>
      <c r="D169" s="11"/>
      <c r="E169" s="345"/>
      <c r="F169" s="11"/>
      <c r="G169" s="11"/>
    </row>
    <row r="170" spans="1:7" s="16" customFormat="1">
      <c r="A170" s="20"/>
      <c r="B170" s="20"/>
      <c r="C170" s="11"/>
      <c r="D170" s="11"/>
      <c r="E170" s="345"/>
      <c r="F170" s="11"/>
      <c r="G170" s="11"/>
    </row>
    <row r="171" spans="1:7" s="16" customFormat="1">
      <c r="A171" s="20"/>
      <c r="B171" s="20"/>
      <c r="C171" s="11"/>
      <c r="D171" s="11"/>
      <c r="E171" s="345"/>
      <c r="F171" s="11"/>
      <c r="G171" s="11"/>
    </row>
    <row r="172" spans="1:7" s="16" customFormat="1">
      <c r="A172" s="20"/>
      <c r="B172" s="20"/>
      <c r="C172" s="11"/>
      <c r="D172" s="11"/>
      <c r="E172" s="345"/>
      <c r="F172" s="11"/>
      <c r="G172" s="11"/>
    </row>
    <row r="173" spans="1:7" s="16" customFormat="1">
      <c r="A173" s="20"/>
      <c r="B173" s="20"/>
      <c r="C173" s="11"/>
      <c r="D173" s="11"/>
      <c r="E173" s="345"/>
      <c r="F173" s="11"/>
      <c r="G173" s="11"/>
    </row>
    <row r="174" spans="1:7" s="16" customFormat="1">
      <c r="A174" s="20"/>
      <c r="B174" s="20"/>
      <c r="C174" s="11"/>
      <c r="D174" s="11"/>
      <c r="E174" s="345"/>
      <c r="F174" s="11"/>
      <c r="G174" s="11"/>
    </row>
    <row r="175" spans="1:7" s="16" customFormat="1">
      <c r="A175" s="20"/>
      <c r="B175" s="20"/>
      <c r="C175" s="11"/>
      <c r="D175" s="11"/>
      <c r="E175" s="345"/>
      <c r="F175" s="11"/>
      <c r="G175" s="11"/>
    </row>
    <row r="176" spans="1:7" s="16" customFormat="1">
      <c r="A176" s="20"/>
      <c r="B176" s="20"/>
      <c r="C176" s="11"/>
      <c r="D176" s="11"/>
      <c r="E176" s="345"/>
      <c r="F176" s="11"/>
      <c r="G176" s="11"/>
    </row>
    <row r="177" spans="1:7" s="16" customFormat="1">
      <c r="A177" s="20"/>
      <c r="B177" s="20"/>
      <c r="C177" s="11"/>
      <c r="D177" s="11"/>
      <c r="E177" s="345"/>
      <c r="F177" s="11"/>
      <c r="G177" s="11"/>
    </row>
    <row r="178" spans="1:7" s="16" customFormat="1">
      <c r="A178" s="20"/>
      <c r="B178" s="20"/>
      <c r="C178" s="11"/>
      <c r="D178" s="11"/>
      <c r="E178" s="345"/>
      <c r="F178" s="11"/>
      <c r="G178" s="11"/>
    </row>
    <row r="179" spans="1:7" s="16" customFormat="1">
      <c r="A179" s="20"/>
      <c r="B179" s="20"/>
      <c r="C179" s="11"/>
      <c r="D179" s="11"/>
      <c r="E179" s="345"/>
      <c r="F179" s="11"/>
      <c r="G179" s="11"/>
    </row>
    <row r="180" spans="1:7" s="16" customFormat="1">
      <c r="A180" s="20"/>
      <c r="B180" s="20"/>
      <c r="C180" s="11"/>
      <c r="D180" s="11"/>
      <c r="E180" s="345"/>
      <c r="F180" s="11"/>
      <c r="G180" s="11"/>
    </row>
  </sheetData>
  <mergeCells count="1">
    <mergeCell ref="A88:D88"/>
  </mergeCells>
  <phoneticPr fontId="2" type="noConversion"/>
  <printOptions horizontalCentered="1"/>
  <pageMargins left="0.70866141732283472" right="0.51181102362204722" top="0.55118110236220474" bottom="0.55118110236220474" header="0.31496062992125984" footer="0.31496062992125984"/>
  <pageSetup paperSize="9" scale="97" fitToHeight="0" orientation="portrait" horizontalDpi="4294967295" verticalDpi="4294967295" r:id="rId1"/>
  <headerFooter>
    <oddFooter>&amp;C&amp;P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
  <sheetViews>
    <sheetView zoomScale="90" zoomScaleNormal="90" workbookViewId="0">
      <selection activeCell="D4" sqref="D4:E7"/>
    </sheetView>
  </sheetViews>
  <sheetFormatPr defaultColWidth="8.875" defaultRowHeight="14.25"/>
  <cols>
    <col min="1" max="1" width="5" style="154" customWidth="1"/>
    <col min="2" max="2" width="10.5" style="154" bestFit="1" customWidth="1"/>
    <col min="3" max="3" width="12" style="154" customWidth="1"/>
    <col min="4" max="4" width="14.5" style="154" customWidth="1"/>
    <col min="5" max="5" width="18.75" style="154" customWidth="1"/>
    <col min="6" max="6" width="17" style="154" customWidth="1"/>
    <col min="7" max="7" width="12.5" style="155" customWidth="1"/>
    <col min="8" max="8" width="10" style="156" customWidth="1"/>
    <col min="9" max="9" width="12.875" style="154" customWidth="1"/>
    <col min="10" max="10" width="17.625" style="154" customWidth="1"/>
    <col min="11" max="12" width="7.125" style="154" customWidth="1"/>
    <col min="13" max="13" width="15.125" style="154" customWidth="1"/>
    <col min="14" max="16384" width="8.875" style="154"/>
  </cols>
  <sheetData>
    <row r="1" spans="1:13" s="474" customFormat="1" ht="19.5">
      <c r="A1" s="514" t="s">
        <v>8800</v>
      </c>
      <c r="G1" s="515"/>
      <c r="H1" s="516"/>
    </row>
    <row r="2" spans="1:13" s="20" customFormat="1" ht="19.899999999999999" customHeight="1">
      <c r="A2" s="547" t="s">
        <v>0</v>
      </c>
      <c r="B2" s="547" t="s">
        <v>6502</v>
      </c>
      <c r="C2" s="547" t="s">
        <v>8801</v>
      </c>
      <c r="D2" s="547" t="s">
        <v>6503</v>
      </c>
      <c r="E2" s="547" t="s">
        <v>22</v>
      </c>
      <c r="F2" s="547" t="s">
        <v>6504</v>
      </c>
      <c r="G2" s="548" t="s">
        <v>8784</v>
      </c>
      <c r="H2" s="634" t="s">
        <v>7994</v>
      </c>
      <c r="I2" s="547" t="s">
        <v>41</v>
      </c>
      <c r="J2" s="547" t="s">
        <v>6505</v>
      </c>
      <c r="K2" s="547"/>
      <c r="L2" s="547"/>
      <c r="M2" s="547" t="s">
        <v>6506</v>
      </c>
    </row>
    <row r="3" spans="1:13" s="20" customFormat="1" ht="18" customHeight="1">
      <c r="A3" s="547"/>
      <c r="B3" s="547"/>
      <c r="C3" s="547"/>
      <c r="D3" s="547"/>
      <c r="E3" s="547"/>
      <c r="F3" s="547"/>
      <c r="G3" s="548"/>
      <c r="H3" s="634"/>
      <c r="I3" s="547"/>
      <c r="J3" s="244" t="s">
        <v>7995</v>
      </c>
      <c r="K3" s="547" t="s">
        <v>7996</v>
      </c>
      <c r="L3" s="547"/>
      <c r="M3" s="547"/>
    </row>
    <row r="4" spans="1:13" ht="76.150000000000006" customHeight="1">
      <c r="A4" s="248">
        <v>1</v>
      </c>
      <c r="B4" s="248" t="s">
        <v>7997</v>
      </c>
      <c r="C4" s="254">
        <v>2000000</v>
      </c>
      <c r="D4" s="248"/>
      <c r="E4" s="248"/>
      <c r="F4" s="248" t="s">
        <v>7998</v>
      </c>
      <c r="G4" s="246">
        <v>2000000</v>
      </c>
      <c r="H4" s="253">
        <v>0.02</v>
      </c>
      <c r="I4" s="252" t="s">
        <v>7999</v>
      </c>
      <c r="J4" s="248" t="s">
        <v>8000</v>
      </c>
      <c r="K4" s="248"/>
      <c r="L4" s="248"/>
      <c r="M4" s="248" t="s">
        <v>8001</v>
      </c>
    </row>
    <row r="5" spans="1:13" ht="78" customHeight="1">
      <c r="A5" s="248">
        <v>2</v>
      </c>
      <c r="B5" s="248" t="s">
        <v>8002</v>
      </c>
      <c r="C5" s="254">
        <v>500000</v>
      </c>
      <c r="D5" s="248"/>
      <c r="E5" s="248"/>
      <c r="F5" s="248" t="s">
        <v>8003</v>
      </c>
      <c r="G5" s="246">
        <v>500000</v>
      </c>
      <c r="H5" s="153">
        <v>0.02</v>
      </c>
      <c r="I5" s="248" t="s">
        <v>8004</v>
      </c>
      <c r="J5" s="248" t="s">
        <v>8005</v>
      </c>
      <c r="K5" s="248"/>
      <c r="L5" s="248"/>
      <c r="M5" s="248" t="s">
        <v>8006</v>
      </c>
    </row>
    <row r="6" spans="1:13" ht="78.599999999999994" customHeight="1">
      <c r="A6" s="248">
        <v>3</v>
      </c>
      <c r="B6" s="248" t="s">
        <v>8007</v>
      </c>
      <c r="C6" s="254">
        <v>1500000</v>
      </c>
      <c r="D6" s="248"/>
      <c r="E6" s="248"/>
      <c r="F6" s="248" t="s">
        <v>8008</v>
      </c>
      <c r="G6" s="246">
        <v>1500000</v>
      </c>
      <c r="H6" s="253">
        <v>0.02</v>
      </c>
      <c r="I6" s="252" t="s">
        <v>8009</v>
      </c>
      <c r="J6" s="248" t="s">
        <v>8010</v>
      </c>
      <c r="K6" s="248"/>
      <c r="L6" s="248"/>
      <c r="M6" s="248" t="s">
        <v>8011</v>
      </c>
    </row>
    <row r="7" spans="1:13" ht="72.599999999999994" customHeight="1">
      <c r="A7" s="248">
        <v>4</v>
      </c>
      <c r="B7" s="248" t="s">
        <v>8012</v>
      </c>
      <c r="C7" s="254">
        <v>500000</v>
      </c>
      <c r="D7" s="248"/>
      <c r="E7" s="248"/>
      <c r="F7" s="248" t="s">
        <v>8013</v>
      </c>
      <c r="G7" s="246">
        <v>500000</v>
      </c>
      <c r="H7" s="153">
        <v>0.02</v>
      </c>
      <c r="I7" s="248" t="s">
        <v>5347</v>
      </c>
      <c r="J7" s="248" t="s">
        <v>8014</v>
      </c>
      <c r="K7" s="248"/>
      <c r="L7" s="248"/>
      <c r="M7" s="248" t="s">
        <v>8015</v>
      </c>
    </row>
    <row r="8" spans="1:13" ht="26.25" customHeight="1">
      <c r="A8" s="554" t="s">
        <v>1938</v>
      </c>
      <c r="B8" s="554"/>
      <c r="C8" s="341">
        <v>4500000</v>
      </c>
      <c r="D8" s="257"/>
      <c r="E8" s="257"/>
      <c r="F8" s="257"/>
      <c r="G8" s="411"/>
      <c r="H8" s="412"/>
      <c r="I8" s="257"/>
      <c r="J8" s="257"/>
      <c r="K8" s="257"/>
      <c r="L8" s="257"/>
      <c r="M8" s="257"/>
    </row>
  </sheetData>
  <mergeCells count="13">
    <mergeCell ref="A8:B8"/>
    <mergeCell ref="M2:M3"/>
    <mergeCell ref="K3:L3"/>
    <mergeCell ref="A2:A3"/>
    <mergeCell ref="B2:B3"/>
    <mergeCell ref="C2:C3"/>
    <mergeCell ref="D2:D3"/>
    <mergeCell ref="E2:E3"/>
    <mergeCell ref="F2:F3"/>
    <mergeCell ref="G2:G3"/>
    <mergeCell ref="H2:H3"/>
    <mergeCell ref="I2:I3"/>
    <mergeCell ref="J2:L2"/>
  </mergeCells>
  <phoneticPr fontId="2" type="noConversion"/>
  <printOptions horizontalCentered="1"/>
  <pageMargins left="0.51181102362204722" right="0.51181102362204722" top="0.74803149606299213" bottom="0.55118110236220474" header="0.31496062992125984" footer="0.31496062992125984"/>
  <pageSetup paperSize="9" scale="84" fitToHeight="0" orientation="landscape" r:id="rId1"/>
  <headerFooter>
    <oddFooter>&amp;C&amp;P</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8"/>
  <sheetViews>
    <sheetView zoomScale="130" zoomScaleNormal="130" workbookViewId="0">
      <selection activeCell="C3" sqref="C3:D105"/>
    </sheetView>
  </sheetViews>
  <sheetFormatPr defaultColWidth="9" defaultRowHeight="14.25"/>
  <cols>
    <col min="1" max="1" width="5.375" style="18" customWidth="1"/>
    <col min="2" max="2" width="10.75" style="18" customWidth="1"/>
    <col min="3" max="3" width="17.25" style="18" customWidth="1"/>
    <col min="4" max="4" width="15.125" style="18" customWidth="1"/>
    <col min="5" max="5" width="10.75" style="345" customWidth="1"/>
    <col min="6" max="6" width="17.375" style="18" customWidth="1"/>
    <col min="7" max="7" width="15.625" style="11" customWidth="1"/>
    <col min="8" max="16384" width="9" style="18"/>
  </cols>
  <sheetData>
    <row r="1" spans="1:7" s="493" customFormat="1" ht="19.5">
      <c r="A1" s="282" t="s">
        <v>8802</v>
      </c>
      <c r="E1" s="342"/>
      <c r="G1" s="41"/>
    </row>
    <row r="2" spans="1:7" s="20" customFormat="1">
      <c r="A2" s="244" t="s">
        <v>1757</v>
      </c>
      <c r="B2" s="244" t="s">
        <v>7160</v>
      </c>
      <c r="C2" s="244" t="s">
        <v>7161</v>
      </c>
      <c r="D2" s="244" t="s">
        <v>7162</v>
      </c>
      <c r="E2" s="120" t="s">
        <v>8016</v>
      </c>
      <c r="F2" s="244" t="s">
        <v>8017</v>
      </c>
      <c r="G2" s="244" t="s">
        <v>8018</v>
      </c>
    </row>
    <row r="3" spans="1:7" ht="42.75">
      <c r="A3" s="248">
        <v>1</v>
      </c>
      <c r="B3" s="248" t="s">
        <v>8019</v>
      </c>
      <c r="C3" s="255"/>
      <c r="D3" s="243"/>
      <c r="E3" s="372">
        <v>40000</v>
      </c>
      <c r="F3" s="243" t="s">
        <v>8020</v>
      </c>
      <c r="G3" s="243"/>
    </row>
    <row r="4" spans="1:7" ht="42.75">
      <c r="A4" s="248">
        <v>2</v>
      </c>
      <c r="B4" s="248" t="s">
        <v>8021</v>
      </c>
      <c r="C4" s="255"/>
      <c r="D4" s="243"/>
      <c r="E4" s="372">
        <v>40000</v>
      </c>
      <c r="F4" s="243" t="s">
        <v>8022</v>
      </c>
      <c r="G4" s="243"/>
    </row>
    <row r="5" spans="1:7" ht="42.75">
      <c r="A5" s="248">
        <v>3</v>
      </c>
      <c r="B5" s="248" t="s">
        <v>8023</v>
      </c>
      <c r="C5" s="255"/>
      <c r="D5" s="243"/>
      <c r="E5" s="372">
        <v>40000</v>
      </c>
      <c r="F5" s="243" t="s">
        <v>8024</v>
      </c>
      <c r="G5" s="243"/>
    </row>
    <row r="6" spans="1:7" ht="42.75">
      <c r="A6" s="248">
        <v>4</v>
      </c>
      <c r="B6" s="248" t="s">
        <v>8025</v>
      </c>
      <c r="C6" s="255"/>
      <c r="D6" s="243"/>
      <c r="E6" s="372">
        <v>40000</v>
      </c>
      <c r="F6" s="243" t="s">
        <v>8026</v>
      </c>
      <c r="G6" s="243"/>
    </row>
    <row r="7" spans="1:7" ht="42.75">
      <c r="A7" s="248">
        <v>5</v>
      </c>
      <c r="B7" s="248" t="s">
        <v>8027</v>
      </c>
      <c r="C7" s="255"/>
      <c r="D7" s="243"/>
      <c r="E7" s="372">
        <v>40000</v>
      </c>
      <c r="F7" s="243" t="s">
        <v>8026</v>
      </c>
      <c r="G7" s="243"/>
    </row>
    <row r="8" spans="1:7" ht="42.75">
      <c r="A8" s="248">
        <v>6</v>
      </c>
      <c r="B8" s="248" t="s">
        <v>8028</v>
      </c>
      <c r="C8" s="255"/>
      <c r="D8" s="243"/>
      <c r="E8" s="372">
        <v>70000</v>
      </c>
      <c r="F8" s="243" t="s">
        <v>8029</v>
      </c>
      <c r="G8" s="243"/>
    </row>
    <row r="9" spans="1:7" ht="42.75">
      <c r="A9" s="248">
        <v>7</v>
      </c>
      <c r="B9" s="248" t="s">
        <v>8028</v>
      </c>
      <c r="C9" s="255"/>
      <c r="D9" s="243"/>
      <c r="E9" s="372">
        <v>10000</v>
      </c>
      <c r="F9" s="243" t="s">
        <v>8030</v>
      </c>
      <c r="G9" s="243"/>
    </row>
    <row r="10" spans="1:7" ht="42.75">
      <c r="A10" s="248">
        <v>8</v>
      </c>
      <c r="B10" s="248" t="s">
        <v>8031</v>
      </c>
      <c r="C10" s="255"/>
      <c r="D10" s="243"/>
      <c r="E10" s="372">
        <v>70000</v>
      </c>
      <c r="F10" s="243" t="s">
        <v>8032</v>
      </c>
      <c r="G10" s="243"/>
    </row>
    <row r="11" spans="1:7" ht="42.75">
      <c r="A11" s="248">
        <v>9</v>
      </c>
      <c r="B11" s="248" t="s">
        <v>8031</v>
      </c>
      <c r="C11" s="255"/>
      <c r="D11" s="243"/>
      <c r="E11" s="372">
        <v>10000</v>
      </c>
      <c r="F11" s="243" t="s">
        <v>8033</v>
      </c>
      <c r="G11" s="243"/>
    </row>
    <row r="12" spans="1:7" ht="42.75">
      <c r="A12" s="248">
        <v>10</v>
      </c>
      <c r="B12" s="248" t="s">
        <v>8034</v>
      </c>
      <c r="C12" s="255"/>
      <c r="D12" s="243"/>
      <c r="E12" s="372">
        <v>70000</v>
      </c>
      <c r="F12" s="243" t="s">
        <v>8035</v>
      </c>
      <c r="G12" s="243"/>
    </row>
    <row r="13" spans="1:7" ht="42.75">
      <c r="A13" s="248">
        <v>11</v>
      </c>
      <c r="B13" s="248" t="s">
        <v>8034</v>
      </c>
      <c r="C13" s="255"/>
      <c r="D13" s="243"/>
      <c r="E13" s="372">
        <v>10000</v>
      </c>
      <c r="F13" s="243" t="s">
        <v>8035</v>
      </c>
      <c r="G13" s="243"/>
    </row>
    <row r="14" spans="1:7" ht="42.75">
      <c r="A14" s="248">
        <v>12</v>
      </c>
      <c r="B14" s="248" t="s">
        <v>8036</v>
      </c>
      <c r="C14" s="255"/>
      <c r="D14" s="243"/>
      <c r="E14" s="372">
        <v>150000</v>
      </c>
      <c r="F14" s="243" t="s">
        <v>8037</v>
      </c>
      <c r="G14" s="243"/>
    </row>
    <row r="15" spans="1:7" ht="42.75">
      <c r="A15" s="248">
        <v>13</v>
      </c>
      <c r="B15" s="248" t="s">
        <v>8038</v>
      </c>
      <c r="C15" s="255"/>
      <c r="D15" s="243"/>
      <c r="E15" s="372">
        <v>10000</v>
      </c>
      <c r="F15" s="243" t="s">
        <v>8039</v>
      </c>
      <c r="G15" s="243"/>
    </row>
    <row r="16" spans="1:7" ht="42.75">
      <c r="A16" s="248">
        <v>14</v>
      </c>
      <c r="B16" s="248" t="s">
        <v>8040</v>
      </c>
      <c r="C16" s="255"/>
      <c r="D16" s="243"/>
      <c r="E16" s="372">
        <v>70000</v>
      </c>
      <c r="F16" s="243" t="s">
        <v>8041</v>
      </c>
      <c r="G16" s="243"/>
    </row>
    <row r="17" spans="1:7" ht="42.75">
      <c r="A17" s="248">
        <v>15</v>
      </c>
      <c r="B17" s="248" t="s">
        <v>8042</v>
      </c>
      <c r="C17" s="255"/>
      <c r="D17" s="243"/>
      <c r="E17" s="372">
        <v>10000</v>
      </c>
      <c r="F17" s="243" t="s">
        <v>8043</v>
      </c>
      <c r="G17" s="243"/>
    </row>
    <row r="18" spans="1:7" ht="42.75">
      <c r="A18" s="248">
        <v>16</v>
      </c>
      <c r="B18" s="248" t="s">
        <v>8044</v>
      </c>
      <c r="C18" s="255"/>
      <c r="D18" s="243"/>
      <c r="E18" s="372">
        <v>70000</v>
      </c>
      <c r="F18" s="243" t="s">
        <v>8045</v>
      </c>
      <c r="G18" s="243"/>
    </row>
    <row r="19" spans="1:7" ht="42.75">
      <c r="A19" s="248">
        <v>17</v>
      </c>
      <c r="B19" s="248" t="s">
        <v>8044</v>
      </c>
      <c r="C19" s="255"/>
      <c r="D19" s="243"/>
      <c r="E19" s="372">
        <v>10000</v>
      </c>
      <c r="F19" s="243" t="s">
        <v>8046</v>
      </c>
      <c r="G19" s="243"/>
    </row>
    <row r="20" spans="1:7" ht="42.75">
      <c r="A20" s="248">
        <v>18</v>
      </c>
      <c r="B20" s="248" t="s">
        <v>8047</v>
      </c>
      <c r="C20" s="255"/>
      <c r="D20" s="243"/>
      <c r="E20" s="372">
        <v>70000</v>
      </c>
      <c r="F20" s="243" t="s">
        <v>8048</v>
      </c>
      <c r="G20" s="243"/>
    </row>
    <row r="21" spans="1:7" ht="42.75">
      <c r="A21" s="248">
        <v>19</v>
      </c>
      <c r="B21" s="248" t="s">
        <v>8047</v>
      </c>
      <c r="C21" s="255"/>
      <c r="D21" s="243"/>
      <c r="E21" s="372">
        <v>10000</v>
      </c>
      <c r="F21" s="243" t="s">
        <v>8049</v>
      </c>
      <c r="G21" s="243"/>
    </row>
    <row r="22" spans="1:7" ht="42.75">
      <c r="A22" s="248">
        <v>20</v>
      </c>
      <c r="B22" s="248" t="s">
        <v>8050</v>
      </c>
      <c r="C22" s="255"/>
      <c r="D22" s="243"/>
      <c r="E22" s="372">
        <v>70000</v>
      </c>
      <c r="F22" s="243" t="s">
        <v>8051</v>
      </c>
      <c r="G22" s="243"/>
    </row>
    <row r="23" spans="1:7" ht="42.75">
      <c r="A23" s="248">
        <v>21</v>
      </c>
      <c r="B23" s="248" t="s">
        <v>8050</v>
      </c>
      <c r="C23" s="255"/>
      <c r="D23" s="243"/>
      <c r="E23" s="372">
        <v>10000</v>
      </c>
      <c r="F23" s="243" t="s">
        <v>8052</v>
      </c>
      <c r="G23" s="243"/>
    </row>
    <row r="24" spans="1:7" ht="42.75">
      <c r="A24" s="248">
        <v>22</v>
      </c>
      <c r="B24" s="248" t="s">
        <v>8053</v>
      </c>
      <c r="C24" s="255"/>
      <c r="D24" s="243"/>
      <c r="E24" s="372">
        <v>70000</v>
      </c>
      <c r="F24" s="243" t="s">
        <v>8054</v>
      </c>
      <c r="G24" s="243"/>
    </row>
    <row r="25" spans="1:7" ht="42.75">
      <c r="A25" s="248">
        <v>23</v>
      </c>
      <c r="B25" s="248" t="s">
        <v>8053</v>
      </c>
      <c r="C25" s="255"/>
      <c r="D25" s="243"/>
      <c r="E25" s="372">
        <v>10000</v>
      </c>
      <c r="F25" s="243" t="s">
        <v>8055</v>
      </c>
      <c r="G25" s="243"/>
    </row>
    <row r="26" spans="1:7" ht="42.75">
      <c r="A26" s="248">
        <v>24</v>
      </c>
      <c r="B26" s="248" t="s">
        <v>8056</v>
      </c>
      <c r="C26" s="255"/>
      <c r="D26" s="243"/>
      <c r="E26" s="372">
        <v>70000</v>
      </c>
      <c r="F26" s="243" t="s">
        <v>8057</v>
      </c>
      <c r="G26" s="243"/>
    </row>
    <row r="27" spans="1:7" ht="42.75">
      <c r="A27" s="248">
        <v>25</v>
      </c>
      <c r="B27" s="248" t="s">
        <v>8056</v>
      </c>
      <c r="C27" s="255"/>
      <c r="D27" s="243"/>
      <c r="E27" s="372">
        <v>10000</v>
      </c>
      <c r="F27" s="243" t="s">
        <v>8058</v>
      </c>
      <c r="G27" s="243"/>
    </row>
    <row r="28" spans="1:7" ht="42.75">
      <c r="A28" s="248">
        <v>26</v>
      </c>
      <c r="B28" s="248" t="s">
        <v>8059</v>
      </c>
      <c r="C28" s="255"/>
      <c r="D28" s="243"/>
      <c r="E28" s="372">
        <v>10000</v>
      </c>
      <c r="F28" s="243" t="s">
        <v>8060</v>
      </c>
      <c r="G28" s="243"/>
    </row>
    <row r="29" spans="1:7" ht="42.75">
      <c r="A29" s="248">
        <v>27</v>
      </c>
      <c r="B29" s="248" t="s">
        <v>8061</v>
      </c>
      <c r="C29" s="255"/>
      <c r="D29" s="243"/>
      <c r="E29" s="372">
        <v>10000</v>
      </c>
      <c r="F29" s="243" t="s">
        <v>8062</v>
      </c>
      <c r="G29" s="243"/>
    </row>
    <row r="30" spans="1:7" ht="42.75">
      <c r="A30" s="248">
        <v>28</v>
      </c>
      <c r="B30" s="248" t="s">
        <v>8061</v>
      </c>
      <c r="C30" s="255"/>
      <c r="D30" s="243"/>
      <c r="E30" s="372">
        <v>80000</v>
      </c>
      <c r="F30" s="243" t="s">
        <v>8063</v>
      </c>
      <c r="G30" s="243"/>
    </row>
    <row r="31" spans="1:7" ht="42.75">
      <c r="A31" s="248">
        <v>29</v>
      </c>
      <c r="B31" s="248" t="s">
        <v>8064</v>
      </c>
      <c r="C31" s="255"/>
      <c r="D31" s="243"/>
      <c r="E31" s="372">
        <v>80000</v>
      </c>
      <c r="F31" s="243" t="s">
        <v>8065</v>
      </c>
      <c r="G31" s="243"/>
    </row>
    <row r="32" spans="1:7" ht="42.75">
      <c r="A32" s="248">
        <v>30</v>
      </c>
      <c r="B32" s="248" t="s">
        <v>8066</v>
      </c>
      <c r="C32" s="255"/>
      <c r="D32" s="243"/>
      <c r="E32" s="372">
        <v>10000</v>
      </c>
      <c r="F32" s="243" t="s">
        <v>8067</v>
      </c>
      <c r="G32" s="243"/>
    </row>
    <row r="33" spans="1:7" s="164" customFormat="1" ht="42.75">
      <c r="A33" s="248">
        <v>31</v>
      </c>
      <c r="B33" s="248" t="s">
        <v>8068</v>
      </c>
      <c r="C33" s="255"/>
      <c r="D33" s="243"/>
      <c r="E33" s="372">
        <v>80000</v>
      </c>
      <c r="F33" s="243" t="s">
        <v>8069</v>
      </c>
      <c r="G33" s="243"/>
    </row>
    <row r="34" spans="1:7" s="164" customFormat="1" ht="42.75">
      <c r="A34" s="248">
        <v>32</v>
      </c>
      <c r="B34" s="248" t="s">
        <v>8068</v>
      </c>
      <c r="C34" s="255"/>
      <c r="D34" s="243"/>
      <c r="E34" s="372">
        <v>10000</v>
      </c>
      <c r="F34" s="243" t="s">
        <v>8069</v>
      </c>
      <c r="G34" s="243"/>
    </row>
    <row r="35" spans="1:7" s="164" customFormat="1" ht="42.75">
      <c r="A35" s="248">
        <v>33</v>
      </c>
      <c r="B35" s="248" t="s">
        <v>8070</v>
      </c>
      <c r="C35" s="255"/>
      <c r="D35" s="243"/>
      <c r="E35" s="372">
        <v>10000</v>
      </c>
      <c r="F35" s="243" t="s">
        <v>8071</v>
      </c>
      <c r="G35" s="243"/>
    </row>
    <row r="36" spans="1:7" s="164" customFormat="1" ht="42.75">
      <c r="A36" s="248">
        <v>34</v>
      </c>
      <c r="B36" s="248" t="s">
        <v>8072</v>
      </c>
      <c r="C36" s="255"/>
      <c r="D36" s="243"/>
      <c r="E36" s="372">
        <v>80000</v>
      </c>
      <c r="F36" s="243" t="s">
        <v>8073</v>
      </c>
      <c r="G36" s="243"/>
    </row>
    <row r="37" spans="1:7" s="164" customFormat="1" ht="42.75">
      <c r="A37" s="248">
        <v>35</v>
      </c>
      <c r="B37" s="248" t="s">
        <v>8074</v>
      </c>
      <c r="C37" s="255"/>
      <c r="D37" s="243"/>
      <c r="E37" s="372">
        <v>60000</v>
      </c>
      <c r="F37" s="243" t="s">
        <v>8075</v>
      </c>
      <c r="G37" s="243"/>
    </row>
    <row r="38" spans="1:7" ht="42.75">
      <c r="A38" s="248">
        <v>36</v>
      </c>
      <c r="B38" s="248" t="s">
        <v>8076</v>
      </c>
      <c r="C38" s="255"/>
      <c r="D38" s="243"/>
      <c r="E38" s="372">
        <v>7500</v>
      </c>
      <c r="F38" s="243" t="s">
        <v>8077</v>
      </c>
      <c r="G38" s="243"/>
    </row>
    <row r="39" spans="1:7" ht="42.75">
      <c r="A39" s="248">
        <v>37</v>
      </c>
      <c r="B39" s="248" t="s">
        <v>8078</v>
      </c>
      <c r="C39" s="255"/>
      <c r="D39" s="243"/>
      <c r="E39" s="372">
        <v>60000</v>
      </c>
      <c r="F39" s="243" t="s">
        <v>8079</v>
      </c>
      <c r="G39" s="243"/>
    </row>
    <row r="40" spans="1:7" ht="42.75">
      <c r="A40" s="248">
        <v>38</v>
      </c>
      <c r="B40" s="248" t="s">
        <v>8078</v>
      </c>
      <c r="C40" s="255"/>
      <c r="D40" s="243"/>
      <c r="E40" s="372">
        <v>7500</v>
      </c>
      <c r="F40" s="243" t="s">
        <v>8080</v>
      </c>
      <c r="G40" s="243"/>
    </row>
    <row r="41" spans="1:7" ht="42.75">
      <c r="A41" s="248">
        <v>39</v>
      </c>
      <c r="B41" s="248" t="s">
        <v>8081</v>
      </c>
      <c r="C41" s="255"/>
      <c r="D41" s="243"/>
      <c r="E41" s="372">
        <v>60000</v>
      </c>
      <c r="F41" s="243" t="s">
        <v>8082</v>
      </c>
      <c r="G41" s="243"/>
    </row>
    <row r="42" spans="1:7" ht="42.75">
      <c r="A42" s="248">
        <v>40</v>
      </c>
      <c r="B42" s="248" t="s">
        <v>8081</v>
      </c>
      <c r="C42" s="255"/>
      <c r="D42" s="243"/>
      <c r="E42" s="372">
        <v>7500</v>
      </c>
      <c r="F42" s="243" t="s">
        <v>8082</v>
      </c>
      <c r="G42" s="243"/>
    </row>
    <row r="43" spans="1:7" ht="42.75">
      <c r="A43" s="248">
        <v>41</v>
      </c>
      <c r="B43" s="248" t="s">
        <v>8083</v>
      </c>
      <c r="C43" s="255"/>
      <c r="D43" s="243"/>
      <c r="E43" s="372">
        <v>7500</v>
      </c>
      <c r="F43" s="243" t="s">
        <v>8084</v>
      </c>
      <c r="G43" s="243"/>
    </row>
    <row r="44" spans="1:7" ht="42.75">
      <c r="A44" s="248">
        <v>42</v>
      </c>
      <c r="B44" s="248" t="s">
        <v>8083</v>
      </c>
      <c r="C44" s="255"/>
      <c r="D44" s="243"/>
      <c r="E44" s="372">
        <v>60000</v>
      </c>
      <c r="F44" s="243" t="s">
        <v>8084</v>
      </c>
      <c r="G44" s="243"/>
    </row>
    <row r="45" spans="1:7" ht="42.75">
      <c r="A45" s="248">
        <v>43</v>
      </c>
      <c r="B45" s="248" t="s">
        <v>8085</v>
      </c>
      <c r="C45" s="255"/>
      <c r="D45" s="243"/>
      <c r="E45" s="372">
        <v>7500</v>
      </c>
      <c r="F45" s="243" t="s">
        <v>8086</v>
      </c>
      <c r="G45" s="243"/>
    </row>
    <row r="46" spans="1:7" ht="42.75">
      <c r="A46" s="248">
        <v>44</v>
      </c>
      <c r="B46" s="248" t="s">
        <v>8087</v>
      </c>
      <c r="C46" s="255"/>
      <c r="D46" s="243"/>
      <c r="E46" s="372">
        <v>60000</v>
      </c>
      <c r="F46" s="243" t="s">
        <v>8086</v>
      </c>
      <c r="G46" s="243"/>
    </row>
    <row r="47" spans="1:7" ht="42.75">
      <c r="A47" s="248">
        <v>45</v>
      </c>
      <c r="B47" s="248" t="s">
        <v>8088</v>
      </c>
      <c r="C47" s="255"/>
      <c r="D47" s="243"/>
      <c r="E47" s="372">
        <v>7500</v>
      </c>
      <c r="F47" s="243" t="s">
        <v>8089</v>
      </c>
      <c r="G47" s="243"/>
    </row>
    <row r="48" spans="1:7" ht="42.75">
      <c r="A48" s="248">
        <v>46</v>
      </c>
      <c r="B48" s="248" t="s">
        <v>8090</v>
      </c>
      <c r="C48" s="255"/>
      <c r="D48" s="243"/>
      <c r="E48" s="372">
        <v>60000</v>
      </c>
      <c r="F48" s="243" t="s">
        <v>8089</v>
      </c>
      <c r="G48" s="243"/>
    </row>
    <row r="49" spans="1:7" ht="42.75">
      <c r="A49" s="248">
        <v>47</v>
      </c>
      <c r="B49" s="248" t="s">
        <v>8091</v>
      </c>
      <c r="C49" s="255"/>
      <c r="D49" s="243"/>
      <c r="E49" s="372">
        <v>60000</v>
      </c>
      <c r="F49" s="243" t="s">
        <v>8092</v>
      </c>
      <c r="G49" s="243"/>
    </row>
    <row r="50" spans="1:7" ht="42.75">
      <c r="A50" s="248">
        <v>48</v>
      </c>
      <c r="B50" s="248" t="s">
        <v>8091</v>
      </c>
      <c r="C50" s="255"/>
      <c r="D50" s="243"/>
      <c r="E50" s="372">
        <v>7500</v>
      </c>
      <c r="F50" s="243" t="s">
        <v>8092</v>
      </c>
      <c r="G50" s="243"/>
    </row>
    <row r="51" spans="1:7" s="164" customFormat="1" ht="42.75">
      <c r="A51" s="248">
        <v>49</v>
      </c>
      <c r="B51" s="248" t="s">
        <v>8093</v>
      </c>
      <c r="C51" s="255"/>
      <c r="D51" s="243"/>
      <c r="E51" s="372">
        <v>7500</v>
      </c>
      <c r="F51" s="243" t="s">
        <v>8094</v>
      </c>
      <c r="G51" s="243"/>
    </row>
    <row r="52" spans="1:7" s="164" customFormat="1" ht="42.75">
      <c r="A52" s="248">
        <v>50</v>
      </c>
      <c r="B52" s="248" t="s">
        <v>8095</v>
      </c>
      <c r="C52" s="255"/>
      <c r="D52" s="243"/>
      <c r="E52" s="372">
        <v>60000</v>
      </c>
      <c r="F52" s="243" t="s">
        <v>8096</v>
      </c>
      <c r="G52" s="243"/>
    </row>
    <row r="53" spans="1:7" s="164" customFormat="1" ht="42.75">
      <c r="A53" s="248">
        <v>51</v>
      </c>
      <c r="B53" s="248" t="s">
        <v>8097</v>
      </c>
      <c r="C53" s="255"/>
      <c r="D53" s="243"/>
      <c r="E53" s="372">
        <v>40000</v>
      </c>
      <c r="F53" s="243" t="s">
        <v>8098</v>
      </c>
      <c r="G53" s="243"/>
    </row>
    <row r="54" spans="1:7" s="164" customFormat="1" ht="42.75">
      <c r="A54" s="248">
        <v>52</v>
      </c>
      <c r="B54" s="248" t="s">
        <v>8097</v>
      </c>
      <c r="C54" s="255"/>
      <c r="D54" s="243"/>
      <c r="E54" s="372">
        <v>5000</v>
      </c>
      <c r="F54" s="243" t="s">
        <v>8098</v>
      </c>
      <c r="G54" s="243"/>
    </row>
    <row r="55" spans="1:7" s="164" customFormat="1" ht="42.75">
      <c r="A55" s="248">
        <v>53</v>
      </c>
      <c r="B55" s="248" t="s">
        <v>8099</v>
      </c>
      <c r="C55" s="255"/>
      <c r="D55" s="243"/>
      <c r="E55" s="372">
        <v>20000</v>
      </c>
      <c r="F55" s="243" t="s">
        <v>8100</v>
      </c>
      <c r="G55" s="243"/>
    </row>
    <row r="56" spans="1:7" s="164" customFormat="1" ht="42.75">
      <c r="A56" s="248">
        <v>54</v>
      </c>
      <c r="B56" s="248" t="s">
        <v>8099</v>
      </c>
      <c r="C56" s="255"/>
      <c r="D56" s="243"/>
      <c r="E56" s="372">
        <v>2500</v>
      </c>
      <c r="F56" s="243" t="s">
        <v>8100</v>
      </c>
      <c r="G56" s="243"/>
    </row>
    <row r="57" spans="1:7" s="164" customFormat="1" ht="42.75">
      <c r="A57" s="248">
        <v>55</v>
      </c>
      <c r="B57" s="248" t="s">
        <v>8101</v>
      </c>
      <c r="C57" s="255"/>
      <c r="D57" s="243"/>
      <c r="E57" s="372">
        <v>40000</v>
      </c>
      <c r="F57" s="243" t="s">
        <v>8102</v>
      </c>
      <c r="G57" s="243"/>
    </row>
    <row r="58" spans="1:7" s="164" customFormat="1" ht="42.75">
      <c r="A58" s="248">
        <v>56</v>
      </c>
      <c r="B58" s="248" t="s">
        <v>8101</v>
      </c>
      <c r="C58" s="255"/>
      <c r="D58" s="243"/>
      <c r="E58" s="372">
        <v>5000</v>
      </c>
      <c r="F58" s="243" t="s">
        <v>8102</v>
      </c>
      <c r="G58" s="243"/>
    </row>
    <row r="59" spans="1:7" s="164" customFormat="1" ht="42.75">
      <c r="A59" s="248">
        <v>57</v>
      </c>
      <c r="B59" s="248" t="s">
        <v>8103</v>
      </c>
      <c r="C59" s="255"/>
      <c r="D59" s="243"/>
      <c r="E59" s="372">
        <v>5000</v>
      </c>
      <c r="F59" s="243" t="s">
        <v>8104</v>
      </c>
      <c r="G59" s="243"/>
    </row>
    <row r="60" spans="1:7" s="164" customFormat="1" ht="42.75">
      <c r="A60" s="248">
        <v>58</v>
      </c>
      <c r="B60" s="248" t="s">
        <v>8105</v>
      </c>
      <c r="C60" s="255"/>
      <c r="D60" s="243"/>
      <c r="E60" s="372">
        <v>40000</v>
      </c>
      <c r="F60" s="243" t="s">
        <v>8106</v>
      </c>
      <c r="G60" s="243"/>
    </row>
    <row r="61" spans="1:7" s="164" customFormat="1" ht="42.75">
      <c r="A61" s="248">
        <v>59</v>
      </c>
      <c r="B61" s="248" t="s">
        <v>8107</v>
      </c>
      <c r="C61" s="255"/>
      <c r="D61" s="243"/>
      <c r="E61" s="372">
        <v>5000</v>
      </c>
      <c r="F61" s="243" t="s">
        <v>8108</v>
      </c>
      <c r="G61" s="243"/>
    </row>
    <row r="62" spans="1:7" s="164" customFormat="1" ht="42.75">
      <c r="A62" s="248">
        <v>60</v>
      </c>
      <c r="B62" s="248" t="s">
        <v>8107</v>
      </c>
      <c r="C62" s="255"/>
      <c r="D62" s="243"/>
      <c r="E62" s="372">
        <v>40000</v>
      </c>
      <c r="F62" s="243" t="s">
        <v>8108</v>
      </c>
      <c r="G62" s="243"/>
    </row>
    <row r="63" spans="1:7" s="164" customFormat="1" ht="42.75">
      <c r="A63" s="248">
        <v>61</v>
      </c>
      <c r="B63" s="248" t="s">
        <v>8109</v>
      </c>
      <c r="C63" s="255"/>
      <c r="D63" s="243"/>
      <c r="E63" s="372">
        <v>5000</v>
      </c>
      <c r="F63" s="243" t="s">
        <v>8110</v>
      </c>
      <c r="G63" s="243"/>
    </row>
    <row r="64" spans="1:7" s="164" customFormat="1" ht="42.75">
      <c r="A64" s="248">
        <v>62</v>
      </c>
      <c r="B64" s="248" t="s">
        <v>8111</v>
      </c>
      <c r="C64" s="255"/>
      <c r="D64" s="243"/>
      <c r="E64" s="372">
        <v>5000</v>
      </c>
      <c r="F64" s="243" t="s">
        <v>8112</v>
      </c>
      <c r="G64" s="243"/>
    </row>
    <row r="65" spans="1:7" s="164" customFormat="1" ht="42.75">
      <c r="A65" s="248">
        <v>63</v>
      </c>
      <c r="B65" s="248" t="s">
        <v>8113</v>
      </c>
      <c r="C65" s="255"/>
      <c r="D65" s="243"/>
      <c r="E65" s="372">
        <v>40000</v>
      </c>
      <c r="F65" s="243" t="s">
        <v>8114</v>
      </c>
      <c r="G65" s="243"/>
    </row>
    <row r="66" spans="1:7" s="164" customFormat="1" ht="42.75">
      <c r="A66" s="248">
        <v>64</v>
      </c>
      <c r="B66" s="248" t="s">
        <v>8113</v>
      </c>
      <c r="C66" s="329"/>
      <c r="D66" s="243"/>
      <c r="E66" s="372">
        <v>5000</v>
      </c>
      <c r="F66" s="243" t="s">
        <v>8115</v>
      </c>
      <c r="G66" s="243"/>
    </row>
    <row r="67" spans="1:7" s="164" customFormat="1" ht="42.75">
      <c r="A67" s="248">
        <v>65</v>
      </c>
      <c r="B67" s="248" t="s">
        <v>8116</v>
      </c>
      <c r="C67" s="255"/>
      <c r="D67" s="243"/>
      <c r="E67" s="372">
        <v>40000</v>
      </c>
      <c r="F67" s="243" t="s">
        <v>8117</v>
      </c>
      <c r="G67" s="243"/>
    </row>
    <row r="68" spans="1:7" s="164" customFormat="1" ht="42.75">
      <c r="A68" s="248">
        <v>66</v>
      </c>
      <c r="B68" s="248" t="s">
        <v>8116</v>
      </c>
      <c r="C68" s="329"/>
      <c r="D68" s="243"/>
      <c r="E68" s="372">
        <v>5000</v>
      </c>
      <c r="F68" s="243" t="s">
        <v>8117</v>
      </c>
      <c r="G68" s="243"/>
    </row>
    <row r="69" spans="1:7" s="164" customFormat="1" ht="42.75">
      <c r="A69" s="248">
        <v>67</v>
      </c>
      <c r="B69" s="248" t="s">
        <v>8118</v>
      </c>
      <c r="C69" s="329"/>
      <c r="D69" s="243"/>
      <c r="E69" s="372">
        <v>5000</v>
      </c>
      <c r="F69" s="243" t="s">
        <v>8119</v>
      </c>
      <c r="G69" s="243"/>
    </row>
    <row r="70" spans="1:7" s="164" customFormat="1" ht="42.75">
      <c r="A70" s="248">
        <v>68</v>
      </c>
      <c r="B70" s="248" t="s">
        <v>8120</v>
      </c>
      <c r="C70" s="255"/>
      <c r="D70" s="243"/>
      <c r="E70" s="372">
        <v>40000</v>
      </c>
      <c r="F70" s="243" t="s">
        <v>8121</v>
      </c>
      <c r="G70" s="243"/>
    </row>
    <row r="71" spans="1:7" s="164" customFormat="1" ht="42.75">
      <c r="A71" s="248">
        <v>69</v>
      </c>
      <c r="B71" s="248" t="s">
        <v>8122</v>
      </c>
      <c r="C71" s="255"/>
      <c r="D71" s="243"/>
      <c r="E71" s="372">
        <v>40000</v>
      </c>
      <c r="F71" s="243" t="s">
        <v>8123</v>
      </c>
      <c r="G71" s="243"/>
    </row>
    <row r="72" spans="1:7" s="164" customFormat="1" ht="42.75">
      <c r="A72" s="248">
        <v>70</v>
      </c>
      <c r="B72" s="248" t="s">
        <v>8122</v>
      </c>
      <c r="C72" s="329"/>
      <c r="D72" s="243"/>
      <c r="E72" s="372">
        <v>5000</v>
      </c>
      <c r="F72" s="243" t="s">
        <v>8123</v>
      </c>
      <c r="G72" s="243"/>
    </row>
    <row r="73" spans="1:7" s="164" customFormat="1" ht="42.75">
      <c r="A73" s="248">
        <v>71</v>
      </c>
      <c r="B73" s="248" t="s">
        <v>8124</v>
      </c>
      <c r="C73" s="255"/>
      <c r="D73" s="243"/>
      <c r="E73" s="372">
        <v>40000</v>
      </c>
      <c r="F73" s="243" t="s">
        <v>8125</v>
      </c>
      <c r="G73" s="243"/>
    </row>
    <row r="74" spans="1:7" s="164" customFormat="1" ht="42.75">
      <c r="A74" s="248">
        <v>72</v>
      </c>
      <c r="B74" s="248" t="s">
        <v>8124</v>
      </c>
      <c r="C74" s="255"/>
      <c r="D74" s="243"/>
      <c r="E74" s="372">
        <v>5000</v>
      </c>
      <c r="F74" s="243" t="s">
        <v>8125</v>
      </c>
      <c r="G74" s="243"/>
    </row>
    <row r="75" spans="1:7" s="164" customFormat="1" ht="42.75">
      <c r="A75" s="248">
        <v>73</v>
      </c>
      <c r="B75" s="248" t="s">
        <v>8126</v>
      </c>
      <c r="C75" s="255"/>
      <c r="D75" s="243"/>
      <c r="E75" s="372">
        <v>40000</v>
      </c>
      <c r="F75" s="243" t="s">
        <v>8127</v>
      </c>
      <c r="G75" s="243"/>
    </row>
    <row r="76" spans="1:7" s="164" customFormat="1" ht="42.75">
      <c r="A76" s="248">
        <v>74</v>
      </c>
      <c r="B76" s="248" t="s">
        <v>8126</v>
      </c>
      <c r="C76" s="255"/>
      <c r="D76" s="243"/>
      <c r="E76" s="372">
        <v>5000</v>
      </c>
      <c r="F76" s="243" t="s">
        <v>8127</v>
      </c>
      <c r="G76" s="243"/>
    </row>
    <row r="77" spans="1:7" s="164" customFormat="1" ht="42.75">
      <c r="A77" s="248">
        <v>75</v>
      </c>
      <c r="B77" s="248" t="s">
        <v>8128</v>
      </c>
      <c r="C77" s="255"/>
      <c r="D77" s="243"/>
      <c r="E77" s="372">
        <v>40000</v>
      </c>
      <c r="F77" s="243" t="s">
        <v>8129</v>
      </c>
      <c r="G77" s="243"/>
    </row>
    <row r="78" spans="1:7" s="164" customFormat="1" ht="42.75">
      <c r="A78" s="248">
        <v>76</v>
      </c>
      <c r="B78" s="248" t="s">
        <v>8128</v>
      </c>
      <c r="C78" s="255"/>
      <c r="D78" s="243"/>
      <c r="E78" s="372">
        <v>5000</v>
      </c>
      <c r="F78" s="243" t="s">
        <v>8129</v>
      </c>
      <c r="G78" s="243"/>
    </row>
    <row r="79" spans="1:7" s="164" customFormat="1" ht="42.75">
      <c r="A79" s="248">
        <v>77</v>
      </c>
      <c r="B79" s="248" t="s">
        <v>8130</v>
      </c>
      <c r="C79" s="255"/>
      <c r="D79" s="243"/>
      <c r="E79" s="372">
        <v>5000</v>
      </c>
      <c r="F79" s="243" t="s">
        <v>8131</v>
      </c>
      <c r="G79" s="243"/>
    </row>
    <row r="80" spans="1:7" s="164" customFormat="1" ht="42.75">
      <c r="A80" s="248">
        <v>78</v>
      </c>
      <c r="B80" s="248" t="s">
        <v>8132</v>
      </c>
      <c r="C80" s="255"/>
      <c r="D80" s="243"/>
      <c r="E80" s="372">
        <v>40000</v>
      </c>
      <c r="F80" s="243" t="s">
        <v>8133</v>
      </c>
      <c r="G80" s="243"/>
    </row>
    <row r="81" spans="1:7" s="164" customFormat="1" ht="42.75">
      <c r="A81" s="248">
        <v>79</v>
      </c>
      <c r="B81" s="248" t="s">
        <v>8134</v>
      </c>
      <c r="C81" s="255"/>
      <c r="D81" s="243"/>
      <c r="E81" s="372">
        <v>5000</v>
      </c>
      <c r="F81" s="243" t="s">
        <v>8135</v>
      </c>
      <c r="G81" s="243"/>
    </row>
    <row r="82" spans="1:7" s="164" customFormat="1" ht="42.75">
      <c r="A82" s="248">
        <v>80</v>
      </c>
      <c r="B82" s="248" t="s">
        <v>8136</v>
      </c>
      <c r="C82" s="255"/>
      <c r="D82" s="243"/>
      <c r="E82" s="372">
        <v>40000</v>
      </c>
      <c r="F82" s="243" t="s">
        <v>8135</v>
      </c>
      <c r="G82" s="243"/>
    </row>
    <row r="83" spans="1:7" s="164" customFormat="1" ht="42.75">
      <c r="A83" s="248">
        <v>81</v>
      </c>
      <c r="B83" s="248" t="s">
        <v>8137</v>
      </c>
      <c r="C83" s="255"/>
      <c r="D83" s="243"/>
      <c r="E83" s="372">
        <v>40000</v>
      </c>
      <c r="F83" s="243" t="s">
        <v>8138</v>
      </c>
      <c r="G83" s="243"/>
    </row>
    <row r="84" spans="1:7" ht="42.75">
      <c r="A84" s="248">
        <v>82</v>
      </c>
      <c r="B84" s="248" t="s">
        <v>8139</v>
      </c>
      <c r="C84" s="255"/>
      <c r="D84" s="243"/>
      <c r="E84" s="372">
        <v>5000</v>
      </c>
      <c r="F84" s="243" t="s">
        <v>8140</v>
      </c>
      <c r="G84" s="243"/>
    </row>
    <row r="85" spans="1:7" ht="42.75">
      <c r="A85" s="248">
        <v>83</v>
      </c>
      <c r="B85" s="248" t="s">
        <v>8141</v>
      </c>
      <c r="C85" s="255"/>
      <c r="D85" s="243"/>
      <c r="E85" s="372">
        <v>5000</v>
      </c>
      <c r="F85" s="243" t="s">
        <v>8142</v>
      </c>
      <c r="G85" s="243"/>
    </row>
    <row r="86" spans="1:7" ht="42.75">
      <c r="A86" s="248">
        <v>84</v>
      </c>
      <c r="B86" s="248" t="s">
        <v>8143</v>
      </c>
      <c r="C86" s="255"/>
      <c r="D86" s="243"/>
      <c r="E86" s="372">
        <v>40000</v>
      </c>
      <c r="F86" s="243" t="s">
        <v>8144</v>
      </c>
      <c r="G86" s="243"/>
    </row>
    <row r="87" spans="1:7" ht="42.75">
      <c r="A87" s="248">
        <v>85</v>
      </c>
      <c r="B87" s="248" t="s">
        <v>8145</v>
      </c>
      <c r="C87" s="255"/>
      <c r="D87" s="243"/>
      <c r="E87" s="372">
        <v>20000</v>
      </c>
      <c r="F87" s="243" t="s">
        <v>8146</v>
      </c>
      <c r="G87" s="243"/>
    </row>
    <row r="88" spans="1:7" ht="42.75">
      <c r="A88" s="248">
        <v>86</v>
      </c>
      <c r="B88" s="248" t="s">
        <v>8147</v>
      </c>
      <c r="C88" s="255"/>
      <c r="D88" s="243"/>
      <c r="E88" s="372">
        <v>5000</v>
      </c>
      <c r="F88" s="243" t="s">
        <v>8148</v>
      </c>
      <c r="G88" s="243"/>
    </row>
    <row r="89" spans="1:7" ht="42.75">
      <c r="A89" s="248">
        <v>87</v>
      </c>
      <c r="B89" s="248" t="s">
        <v>8149</v>
      </c>
      <c r="C89" s="255"/>
      <c r="D89" s="243"/>
      <c r="E89" s="372">
        <v>20000</v>
      </c>
      <c r="F89" s="243" t="s">
        <v>8150</v>
      </c>
      <c r="G89" s="243"/>
    </row>
    <row r="90" spans="1:7" ht="42.75">
      <c r="A90" s="248">
        <v>88</v>
      </c>
      <c r="B90" s="248" t="s">
        <v>8151</v>
      </c>
      <c r="C90" s="255"/>
      <c r="D90" s="243"/>
      <c r="E90" s="372">
        <v>5000</v>
      </c>
      <c r="F90" s="243" t="s">
        <v>8152</v>
      </c>
      <c r="G90" s="243"/>
    </row>
    <row r="91" spans="1:7" ht="42.75">
      <c r="A91" s="248">
        <v>89</v>
      </c>
      <c r="B91" s="248" t="s">
        <v>8153</v>
      </c>
      <c r="C91" s="255"/>
      <c r="D91" s="243"/>
      <c r="E91" s="372">
        <v>10000</v>
      </c>
      <c r="F91" s="243" t="s">
        <v>8154</v>
      </c>
      <c r="G91" s="243"/>
    </row>
    <row r="92" spans="1:7" ht="42.75">
      <c r="A92" s="248">
        <v>90</v>
      </c>
      <c r="B92" s="248" t="s">
        <v>8155</v>
      </c>
      <c r="C92" s="255"/>
      <c r="D92" s="243"/>
      <c r="E92" s="372">
        <v>10000</v>
      </c>
      <c r="F92" s="243" t="s">
        <v>8156</v>
      </c>
      <c r="G92" s="243"/>
    </row>
    <row r="93" spans="1:7" ht="42.75">
      <c r="A93" s="248">
        <v>91</v>
      </c>
      <c r="B93" s="248" t="s">
        <v>8157</v>
      </c>
      <c r="C93" s="255"/>
      <c r="D93" s="243"/>
      <c r="E93" s="372">
        <v>10000</v>
      </c>
      <c r="F93" s="243" t="s">
        <v>8156</v>
      </c>
      <c r="G93" s="243"/>
    </row>
    <row r="94" spans="1:7" ht="42.75">
      <c r="A94" s="248">
        <v>92</v>
      </c>
      <c r="B94" s="248" t="s">
        <v>8158</v>
      </c>
      <c r="C94" s="255"/>
      <c r="D94" s="243"/>
      <c r="E94" s="372">
        <v>5000</v>
      </c>
      <c r="F94" s="243" t="s">
        <v>8159</v>
      </c>
      <c r="G94" s="243"/>
    </row>
    <row r="95" spans="1:7" ht="42.75">
      <c r="A95" s="248">
        <v>93</v>
      </c>
      <c r="B95" s="248" t="s">
        <v>8160</v>
      </c>
      <c r="C95" s="255"/>
      <c r="D95" s="243"/>
      <c r="E95" s="372">
        <v>3000</v>
      </c>
      <c r="F95" s="243" t="s">
        <v>8161</v>
      </c>
      <c r="G95" s="243"/>
    </row>
    <row r="96" spans="1:7" ht="42.75">
      <c r="A96" s="248">
        <v>94</v>
      </c>
      <c r="B96" s="248" t="s">
        <v>8162</v>
      </c>
      <c r="C96" s="255"/>
      <c r="D96" s="243"/>
      <c r="E96" s="372">
        <v>2000</v>
      </c>
      <c r="F96" s="243" t="s">
        <v>8161</v>
      </c>
      <c r="G96" s="243"/>
    </row>
    <row r="97" spans="1:7" ht="42.75">
      <c r="A97" s="248">
        <v>95</v>
      </c>
      <c r="B97" s="248" t="s">
        <v>8163</v>
      </c>
      <c r="C97" s="255"/>
      <c r="D97" s="243"/>
      <c r="E97" s="372">
        <v>1000</v>
      </c>
      <c r="F97" s="243" t="s">
        <v>8161</v>
      </c>
      <c r="G97" s="243"/>
    </row>
    <row r="98" spans="1:7" ht="42.75">
      <c r="A98" s="248">
        <v>96</v>
      </c>
      <c r="B98" s="248" t="s">
        <v>8164</v>
      </c>
      <c r="C98" s="329"/>
      <c r="D98" s="243"/>
      <c r="E98" s="372">
        <v>2000</v>
      </c>
      <c r="F98" s="243" t="s">
        <v>8165</v>
      </c>
      <c r="G98" s="243"/>
    </row>
    <row r="99" spans="1:7" ht="42.75">
      <c r="A99" s="248">
        <v>97</v>
      </c>
      <c r="B99" s="248" t="s">
        <v>8166</v>
      </c>
      <c r="C99" s="329"/>
      <c r="D99" s="243"/>
      <c r="E99" s="372">
        <v>2000</v>
      </c>
      <c r="F99" s="243" t="s">
        <v>8167</v>
      </c>
      <c r="G99" s="243"/>
    </row>
    <row r="100" spans="1:7" ht="42.75">
      <c r="A100" s="248">
        <v>98</v>
      </c>
      <c r="B100" s="248" t="s">
        <v>8166</v>
      </c>
      <c r="C100" s="255"/>
      <c r="D100" s="243"/>
      <c r="E100" s="372">
        <v>2000</v>
      </c>
      <c r="F100" s="243" t="s">
        <v>8168</v>
      </c>
      <c r="G100" s="243"/>
    </row>
    <row r="101" spans="1:7" ht="42.75">
      <c r="A101" s="248">
        <v>99</v>
      </c>
      <c r="B101" s="248" t="s">
        <v>8169</v>
      </c>
      <c r="C101" s="255"/>
      <c r="D101" s="243"/>
      <c r="E101" s="372">
        <v>2000</v>
      </c>
      <c r="F101" s="243" t="s">
        <v>8170</v>
      </c>
      <c r="G101" s="243"/>
    </row>
    <row r="102" spans="1:7" ht="42.75">
      <c r="A102" s="248">
        <v>100</v>
      </c>
      <c r="B102" s="248" t="s">
        <v>8171</v>
      </c>
      <c r="C102" s="255"/>
      <c r="D102" s="243"/>
      <c r="E102" s="372">
        <v>2000</v>
      </c>
      <c r="F102" s="243" t="s">
        <v>8170</v>
      </c>
      <c r="G102" s="243"/>
    </row>
    <row r="103" spans="1:7" ht="42.75">
      <c r="A103" s="248">
        <v>101</v>
      </c>
      <c r="B103" s="248" t="s">
        <v>8172</v>
      </c>
      <c r="C103" s="255"/>
      <c r="D103" s="243"/>
      <c r="E103" s="372">
        <v>1000</v>
      </c>
      <c r="F103" s="243" t="s">
        <v>8168</v>
      </c>
      <c r="G103" s="243"/>
    </row>
    <row r="104" spans="1:7" ht="42.75">
      <c r="A104" s="248">
        <v>102</v>
      </c>
      <c r="B104" s="248" t="s">
        <v>8173</v>
      </c>
      <c r="C104" s="255"/>
      <c r="D104" s="243"/>
      <c r="E104" s="372">
        <v>1000</v>
      </c>
      <c r="F104" s="243" t="s">
        <v>8170</v>
      </c>
      <c r="G104" s="243"/>
    </row>
    <row r="105" spans="1:7" ht="42.75">
      <c r="A105" s="248">
        <v>103</v>
      </c>
      <c r="B105" s="248" t="s">
        <v>8174</v>
      </c>
      <c r="C105" s="255"/>
      <c r="D105" s="243"/>
      <c r="E105" s="372">
        <v>1000</v>
      </c>
      <c r="F105" s="243" t="s">
        <v>8168</v>
      </c>
      <c r="G105" s="243"/>
    </row>
    <row r="106" spans="1:7" ht="27" customHeight="1">
      <c r="A106" s="554" t="s">
        <v>8175</v>
      </c>
      <c r="B106" s="554"/>
      <c r="C106" s="554"/>
      <c r="D106" s="554"/>
      <c r="E106" s="492">
        <f>SUM(E3:E105)</f>
        <v>2801500</v>
      </c>
      <c r="F106" s="308"/>
      <c r="G106" s="278"/>
    </row>
    <row r="107" spans="1:7">
      <c r="E107" s="346"/>
    </row>
    <row r="135" spans="1:7" s="164" customFormat="1">
      <c r="A135" s="18"/>
      <c r="B135" s="18"/>
      <c r="C135" s="18"/>
      <c r="D135" s="18"/>
      <c r="E135" s="345"/>
      <c r="F135" s="18"/>
      <c r="G135" s="11"/>
    </row>
    <row r="136" spans="1:7" s="164" customFormat="1">
      <c r="A136" s="18"/>
      <c r="B136" s="18"/>
      <c r="C136" s="18"/>
      <c r="D136" s="18"/>
      <c r="E136" s="345"/>
      <c r="F136" s="18"/>
      <c r="G136" s="11"/>
    </row>
    <row r="137" spans="1:7" s="164" customFormat="1">
      <c r="A137" s="18"/>
      <c r="B137" s="18"/>
      <c r="C137" s="18"/>
      <c r="D137" s="18"/>
      <c r="E137" s="345"/>
      <c r="F137" s="18"/>
      <c r="G137" s="11"/>
    </row>
    <row r="138" spans="1:7" s="164" customFormat="1">
      <c r="A138" s="18"/>
      <c r="B138" s="18"/>
      <c r="C138" s="18"/>
      <c r="D138" s="18"/>
      <c r="E138" s="345"/>
      <c r="F138" s="18"/>
      <c r="G138" s="11"/>
    </row>
    <row r="139" spans="1:7" s="164" customFormat="1">
      <c r="A139" s="18"/>
      <c r="B139" s="18"/>
      <c r="C139" s="18"/>
      <c r="D139" s="18"/>
      <c r="E139" s="345"/>
      <c r="F139" s="18"/>
      <c r="G139" s="11"/>
    </row>
    <row r="140" spans="1:7" s="164" customFormat="1">
      <c r="A140" s="18"/>
      <c r="B140" s="18"/>
      <c r="C140" s="18"/>
      <c r="D140" s="18"/>
      <c r="E140" s="345"/>
      <c r="F140" s="18"/>
      <c r="G140" s="11"/>
    </row>
    <row r="141" spans="1:7" s="164" customFormat="1">
      <c r="A141" s="18"/>
      <c r="B141" s="18"/>
      <c r="C141" s="18"/>
      <c r="D141" s="18"/>
      <c r="E141" s="345"/>
      <c r="F141" s="18"/>
      <c r="G141" s="11"/>
    </row>
    <row r="142" spans="1:7" s="164" customFormat="1">
      <c r="A142" s="18"/>
      <c r="B142" s="18"/>
      <c r="C142" s="18"/>
      <c r="D142" s="18"/>
      <c r="E142" s="345"/>
      <c r="F142" s="18"/>
      <c r="G142" s="11"/>
    </row>
    <row r="143" spans="1:7" s="164" customFormat="1">
      <c r="A143" s="18"/>
      <c r="B143" s="18"/>
      <c r="C143" s="18"/>
      <c r="D143" s="18"/>
      <c r="E143" s="345"/>
      <c r="F143" s="18"/>
      <c r="G143" s="11"/>
    </row>
    <row r="144" spans="1:7" s="164" customFormat="1">
      <c r="A144" s="18"/>
      <c r="B144" s="18"/>
      <c r="C144" s="18"/>
      <c r="D144" s="18"/>
      <c r="E144" s="345"/>
      <c r="F144" s="18"/>
      <c r="G144" s="11"/>
    </row>
    <row r="145" spans="1:7" s="164" customFormat="1">
      <c r="A145" s="18"/>
      <c r="B145" s="18"/>
      <c r="C145" s="18"/>
      <c r="D145" s="18"/>
      <c r="E145" s="345"/>
      <c r="F145" s="18"/>
      <c r="G145" s="11"/>
    </row>
    <row r="146" spans="1:7" s="164" customFormat="1">
      <c r="A146" s="18"/>
      <c r="B146" s="18"/>
      <c r="C146" s="18"/>
      <c r="D146" s="18"/>
      <c r="E146" s="345"/>
      <c r="F146" s="18"/>
      <c r="G146" s="11"/>
    </row>
    <row r="147" spans="1:7" s="164" customFormat="1">
      <c r="A147" s="18"/>
      <c r="B147" s="18"/>
      <c r="C147" s="18"/>
      <c r="D147" s="18"/>
      <c r="E147" s="345"/>
      <c r="F147" s="18"/>
      <c r="G147" s="11"/>
    </row>
    <row r="148" spans="1:7" s="164" customFormat="1">
      <c r="A148" s="18"/>
      <c r="B148" s="18"/>
      <c r="C148" s="18"/>
      <c r="D148" s="18"/>
      <c r="E148" s="345"/>
      <c r="F148" s="18"/>
      <c r="G148" s="11"/>
    </row>
  </sheetData>
  <mergeCells count="1">
    <mergeCell ref="A106:D106"/>
  </mergeCells>
  <phoneticPr fontId="2" type="noConversion"/>
  <printOptions horizontalCentered="1"/>
  <pageMargins left="0.63" right="0.51181102362204722" top="0.55118110236220474" bottom="0.55118110236220474" header="0.31496062992125984" footer="0.31496062992125984"/>
  <pageSetup paperSize="9" scale="98" fitToHeight="10" orientation="portrait" horizontalDpi="4294967295" verticalDpi="4294967295" r:id="rId1"/>
  <headerFooter>
    <oddFooter>&amp;C&amp;P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91</vt:i4>
      </vt:variant>
      <vt:variant>
        <vt:lpstr>已命名的範圍</vt:lpstr>
      </vt:variant>
      <vt:variant>
        <vt:i4>163</vt:i4>
      </vt:variant>
    </vt:vector>
  </HeadingPairs>
  <TitlesOfParts>
    <vt:vector size="254" baseType="lpstr">
      <vt:lpstr>總表(1)蔡惠娟</vt:lpstr>
      <vt:lpstr>總表 (2)張秋玟</vt:lpstr>
      <vt:lpstr>總表(2)之1張秋玟</vt:lpstr>
      <vt:lpstr>總表 (3)</vt:lpstr>
      <vt:lpstr>1-1(1)張秋玟</vt:lpstr>
      <vt:lpstr>表1-1(2)徐英超</vt:lpstr>
      <vt:lpstr>表1-1(3)徐國超</vt:lpstr>
      <vt:lpstr>1張秋玟(回)</vt:lpstr>
      <vt:lpstr>表1-2(2)徐英超(回)</vt:lpstr>
      <vt:lpstr>表1-2(3)徐國超(回)</vt:lpstr>
      <vt:lpstr>2柯雅芳</vt:lpstr>
      <vt:lpstr>2柯雅芳(回)</vt:lpstr>
      <vt:lpstr>3林明震</vt:lpstr>
      <vt:lpstr>3林明震(回)</vt:lpstr>
      <vt:lpstr>4林千琳</vt:lpstr>
      <vt:lpstr>4林千琳(回)</vt:lpstr>
      <vt:lpstr>5陳宇詩</vt:lpstr>
      <vt:lpstr>5陳宇詩(回)</vt:lpstr>
      <vt:lpstr>6游國威</vt:lpstr>
      <vt:lpstr>6游國威(回)</vt:lpstr>
      <vt:lpstr>7楊阿粉</vt:lpstr>
      <vt:lpstr>7楊阿粉(回)</vt:lpstr>
      <vt:lpstr>8黃子芹</vt:lpstr>
      <vt:lpstr>8黃子芹(回)</vt:lpstr>
      <vt:lpstr>9余秀餘</vt:lpstr>
      <vt:lpstr>9余秀餘(回)</vt:lpstr>
      <vt:lpstr>10孫鳳雲</vt:lpstr>
      <vt:lpstr>10孫鳳雲(回)</vt:lpstr>
      <vt:lpstr>11張文玲</vt:lpstr>
      <vt:lpstr>11張文玲(回) </vt:lpstr>
      <vt:lpstr>12林秀鴻</vt:lpstr>
      <vt:lpstr>12林秀鴻(回)</vt:lpstr>
      <vt:lpstr>13林金盆</vt:lpstr>
      <vt:lpstr>13林金盆(回)</vt:lpstr>
      <vt:lpstr>14陳謝蘭芳</vt:lpstr>
      <vt:lpstr>14陳謝蘭芳(回)</vt:lpstr>
      <vt:lpstr>15何慧君</vt:lpstr>
      <vt:lpstr>15何慧君(回)</vt:lpstr>
      <vt:lpstr>16張雅芸</vt:lpstr>
      <vt:lpstr>16張雅芸(回)</vt:lpstr>
      <vt:lpstr>17蕭翔仁</vt:lpstr>
      <vt:lpstr>17蕭翔仁(回)</vt:lpstr>
      <vt:lpstr>18劉素華</vt:lpstr>
      <vt:lpstr>18劉素華(回)</vt:lpstr>
      <vt:lpstr>19朱慧泳</vt:lpstr>
      <vt:lpstr>19朱慧泳(回)</vt:lpstr>
      <vt:lpstr>20林淑玲</vt:lpstr>
      <vt:lpstr>20林淑玲(回)</vt:lpstr>
      <vt:lpstr>21林淑萍</vt:lpstr>
      <vt:lpstr>21林淑萍(回)</vt:lpstr>
      <vt:lpstr>22林雅琪</vt:lpstr>
      <vt:lpstr>22林雅琪(回)</vt:lpstr>
      <vt:lpstr>23林耿立</vt:lpstr>
      <vt:lpstr>23林耿立(回)</vt:lpstr>
      <vt:lpstr>24林清輝</vt:lpstr>
      <vt:lpstr>24林清輝(回)</vt:lpstr>
      <vt:lpstr>25陳惠雯</vt:lpstr>
      <vt:lpstr>25陳惠雯(回)</vt:lpstr>
      <vt:lpstr>26黃祥芬</vt:lpstr>
      <vt:lpstr>26黃祥芬(回)</vt:lpstr>
      <vt:lpstr>27張秋政</vt:lpstr>
      <vt:lpstr>27張秋政(回)</vt:lpstr>
      <vt:lpstr>28柯雅芬</vt:lpstr>
      <vt:lpstr>28柯雅芬(回)</vt:lpstr>
      <vt:lpstr>29曹珮華</vt:lpstr>
      <vt:lpstr>29曹珮華(回)</vt:lpstr>
      <vt:lpstr>30江鈞綺</vt:lpstr>
      <vt:lpstr>30江鈞綺(回)</vt:lpstr>
      <vt:lpstr>31柯棟樑</vt:lpstr>
      <vt:lpstr>31柯棟樑(回)</vt:lpstr>
      <vt:lpstr>32黃慧珠</vt:lpstr>
      <vt:lpstr>32黃慧珠(回)</vt:lpstr>
      <vt:lpstr>33吳敏嘉</vt:lpstr>
      <vt:lpstr>33吳敏嘉(回)</vt:lpstr>
      <vt:lpstr>34周漢卿</vt:lpstr>
      <vt:lpstr>34周漢卿(回)</vt:lpstr>
      <vt:lpstr>35陳萱語</vt:lpstr>
      <vt:lpstr>35陳萱語(回)</vt:lpstr>
      <vt:lpstr>36林恩源</vt:lpstr>
      <vt:lpstr>36林恩源(回)</vt:lpstr>
      <vt:lpstr>37陳思帆</vt:lpstr>
      <vt:lpstr>37陳思帆(回)</vt:lpstr>
      <vt:lpstr>38林宣彤</vt:lpstr>
      <vt:lpstr>38林宣彤(回)</vt:lpstr>
      <vt:lpstr>39趙友志</vt:lpstr>
      <vt:lpstr>39趙友志(回)</vt:lpstr>
      <vt:lpstr>40王秀菊</vt:lpstr>
      <vt:lpstr>40王秀菊(回)</vt:lpstr>
      <vt:lpstr>41黃麗花</vt:lpstr>
      <vt:lpstr>41黃麗花(回)</vt:lpstr>
      <vt:lpstr>工作表2</vt:lpstr>
      <vt:lpstr>'10孫鳳雲'!Print_Area</vt:lpstr>
      <vt:lpstr>'10孫鳳雲(回)'!Print_Area</vt:lpstr>
      <vt:lpstr>'1-1(1)張秋玟'!Print_Area</vt:lpstr>
      <vt:lpstr>'11張文玲'!Print_Area</vt:lpstr>
      <vt:lpstr>'11張文玲(回) '!Print_Area</vt:lpstr>
      <vt:lpstr>'12林秀鴻'!Print_Area</vt:lpstr>
      <vt:lpstr>'12林秀鴻(回)'!Print_Area</vt:lpstr>
      <vt:lpstr>'13林金盆'!Print_Area</vt:lpstr>
      <vt:lpstr>'13林金盆(回)'!Print_Area</vt:lpstr>
      <vt:lpstr>'14陳謝蘭芳'!Print_Area</vt:lpstr>
      <vt:lpstr>'14陳謝蘭芳(回)'!Print_Area</vt:lpstr>
      <vt:lpstr>'15何慧君'!Print_Area</vt:lpstr>
      <vt:lpstr>'15何慧君(回)'!Print_Area</vt:lpstr>
      <vt:lpstr>'16張雅芸'!Print_Area</vt:lpstr>
      <vt:lpstr>'16張雅芸(回)'!Print_Area</vt:lpstr>
      <vt:lpstr>'17蕭翔仁'!Print_Area</vt:lpstr>
      <vt:lpstr>'17蕭翔仁(回)'!Print_Area</vt:lpstr>
      <vt:lpstr>'18劉素華'!Print_Area</vt:lpstr>
      <vt:lpstr>'18劉素華(回)'!Print_Area</vt:lpstr>
      <vt:lpstr>'19朱慧泳'!Print_Area</vt:lpstr>
      <vt:lpstr>'19朱慧泳(回)'!Print_Area</vt:lpstr>
      <vt:lpstr>'1張秋玟(回)'!Print_Area</vt:lpstr>
      <vt:lpstr>'20林淑玲'!Print_Area</vt:lpstr>
      <vt:lpstr>'20林淑玲(回)'!Print_Area</vt:lpstr>
      <vt:lpstr>'21林淑萍'!Print_Area</vt:lpstr>
      <vt:lpstr>'21林淑萍(回)'!Print_Area</vt:lpstr>
      <vt:lpstr>'22林雅琪'!Print_Area</vt:lpstr>
      <vt:lpstr>'22林雅琪(回)'!Print_Area</vt:lpstr>
      <vt:lpstr>'23林耿立'!Print_Area</vt:lpstr>
      <vt:lpstr>'23林耿立(回)'!Print_Area</vt:lpstr>
      <vt:lpstr>'24林清輝'!Print_Area</vt:lpstr>
      <vt:lpstr>'24林清輝(回)'!Print_Area</vt:lpstr>
      <vt:lpstr>'25陳惠雯'!Print_Area</vt:lpstr>
      <vt:lpstr>'25陳惠雯(回)'!Print_Area</vt:lpstr>
      <vt:lpstr>'26黃祥芬'!Print_Area</vt:lpstr>
      <vt:lpstr>'26黃祥芬(回)'!Print_Area</vt:lpstr>
      <vt:lpstr>'27張秋政'!Print_Area</vt:lpstr>
      <vt:lpstr>'27張秋政(回)'!Print_Area</vt:lpstr>
      <vt:lpstr>'28柯雅芬'!Print_Area</vt:lpstr>
      <vt:lpstr>'28柯雅芬(回)'!Print_Area</vt:lpstr>
      <vt:lpstr>'29曹珮華'!Print_Area</vt:lpstr>
      <vt:lpstr>'29曹珮華(回)'!Print_Area</vt:lpstr>
      <vt:lpstr>'2柯雅芳'!Print_Area</vt:lpstr>
      <vt:lpstr>'2柯雅芳(回)'!Print_Area</vt:lpstr>
      <vt:lpstr>'30江鈞綺'!Print_Area</vt:lpstr>
      <vt:lpstr>'30江鈞綺(回)'!Print_Area</vt:lpstr>
      <vt:lpstr>'31柯棟樑'!Print_Area</vt:lpstr>
      <vt:lpstr>'31柯棟樑(回)'!Print_Area</vt:lpstr>
      <vt:lpstr>'32黃慧珠'!Print_Area</vt:lpstr>
      <vt:lpstr>'32黃慧珠(回)'!Print_Area</vt:lpstr>
      <vt:lpstr>'33吳敏嘉'!Print_Area</vt:lpstr>
      <vt:lpstr>'33吳敏嘉(回)'!Print_Area</vt:lpstr>
      <vt:lpstr>'34周漢卿'!Print_Area</vt:lpstr>
      <vt:lpstr>'34周漢卿(回)'!Print_Area</vt:lpstr>
      <vt:lpstr>'35陳萱語'!Print_Area</vt:lpstr>
      <vt:lpstr>'35陳萱語(回)'!Print_Area</vt:lpstr>
      <vt:lpstr>'36林恩源'!Print_Area</vt:lpstr>
      <vt:lpstr>'36林恩源(回)'!Print_Area</vt:lpstr>
      <vt:lpstr>'37陳思帆'!Print_Area</vt:lpstr>
      <vt:lpstr>'37陳思帆(回)'!Print_Area</vt:lpstr>
      <vt:lpstr>'38林宣彤'!Print_Area</vt:lpstr>
      <vt:lpstr>'38林宣彤(回)'!Print_Area</vt:lpstr>
      <vt:lpstr>'39趙友志'!Print_Area</vt:lpstr>
      <vt:lpstr>'39趙友志(回)'!Print_Area</vt:lpstr>
      <vt:lpstr>'3林明震'!Print_Area</vt:lpstr>
      <vt:lpstr>'3林明震(回)'!Print_Area</vt:lpstr>
      <vt:lpstr>'40王秀菊'!Print_Area</vt:lpstr>
      <vt:lpstr>'40王秀菊(回)'!Print_Area</vt:lpstr>
      <vt:lpstr>'41黃麗花'!Print_Area</vt:lpstr>
      <vt:lpstr>'41黃麗花(回)'!Print_Area</vt:lpstr>
      <vt:lpstr>'4林千琳'!Print_Area</vt:lpstr>
      <vt:lpstr>'4林千琳(回)'!Print_Area</vt:lpstr>
      <vt:lpstr>'5陳宇詩'!Print_Area</vt:lpstr>
      <vt:lpstr>'5陳宇詩(回)'!Print_Area</vt:lpstr>
      <vt:lpstr>'6游國威'!Print_Area</vt:lpstr>
      <vt:lpstr>'6游國威(回)'!Print_Area</vt:lpstr>
      <vt:lpstr>'7楊阿粉'!Print_Area</vt:lpstr>
      <vt:lpstr>'8黃子芹'!Print_Area</vt:lpstr>
      <vt:lpstr>'8黃子芹(回)'!Print_Area</vt:lpstr>
      <vt:lpstr>'9余秀餘'!Print_Area</vt:lpstr>
      <vt:lpstr>'9余秀餘(回)'!Print_Area</vt:lpstr>
      <vt:lpstr>'表1-1(2)徐英超'!Print_Area</vt:lpstr>
      <vt:lpstr>'表1-1(3)徐國超'!Print_Area</vt:lpstr>
      <vt:lpstr>'表1-2(2)徐英超(回)'!Print_Area</vt:lpstr>
      <vt:lpstr>'表1-2(3)徐國超(回)'!Print_Area</vt:lpstr>
      <vt:lpstr>'總表 (2)張秋玟'!Print_Area</vt:lpstr>
      <vt:lpstr>'總表 (3)'!Print_Area</vt:lpstr>
      <vt:lpstr>'總表(1)蔡惠娟'!Print_Area</vt:lpstr>
      <vt:lpstr>'總表(2)之1張秋玟'!Print_Area</vt:lpstr>
      <vt:lpstr>'10孫鳳雲(回)'!Print_Titles</vt:lpstr>
      <vt:lpstr>'1-1(1)張秋玟'!Print_Titles</vt:lpstr>
      <vt:lpstr>'11張文玲'!Print_Titles</vt:lpstr>
      <vt:lpstr>'11張文玲(回) '!Print_Titles</vt:lpstr>
      <vt:lpstr>'12林秀鴻'!Print_Titles</vt:lpstr>
      <vt:lpstr>'12林秀鴻(回)'!Print_Titles</vt:lpstr>
      <vt:lpstr>'13林金盆(回)'!Print_Titles</vt:lpstr>
      <vt:lpstr>'14陳謝蘭芳'!Print_Titles</vt:lpstr>
      <vt:lpstr>'14陳謝蘭芳(回)'!Print_Titles</vt:lpstr>
      <vt:lpstr>'15何慧君'!Print_Titles</vt:lpstr>
      <vt:lpstr>'15何慧君(回)'!Print_Titles</vt:lpstr>
      <vt:lpstr>'16張雅芸'!Print_Titles</vt:lpstr>
      <vt:lpstr>'16張雅芸(回)'!Print_Titles</vt:lpstr>
      <vt:lpstr>'17蕭翔仁(回)'!Print_Titles</vt:lpstr>
      <vt:lpstr>'18劉素華(回)'!Print_Titles</vt:lpstr>
      <vt:lpstr>'19朱慧泳(回)'!Print_Titles</vt:lpstr>
      <vt:lpstr>'1張秋玟(回)'!Print_Titles</vt:lpstr>
      <vt:lpstr>'20林淑玲'!Print_Titles</vt:lpstr>
      <vt:lpstr>'20林淑玲(回)'!Print_Titles</vt:lpstr>
      <vt:lpstr>'21林淑萍'!Print_Titles</vt:lpstr>
      <vt:lpstr>'21林淑萍(回)'!Print_Titles</vt:lpstr>
      <vt:lpstr>'22林雅琪(回)'!Print_Titles</vt:lpstr>
      <vt:lpstr>'23林耿立'!Print_Titles</vt:lpstr>
      <vt:lpstr>'23林耿立(回)'!Print_Titles</vt:lpstr>
      <vt:lpstr>'24林清輝(回)'!Print_Titles</vt:lpstr>
      <vt:lpstr>'25陳惠雯'!Print_Titles</vt:lpstr>
      <vt:lpstr>'25陳惠雯(回)'!Print_Titles</vt:lpstr>
      <vt:lpstr>'26黃祥芬(回)'!Print_Titles</vt:lpstr>
      <vt:lpstr>'27張秋政'!Print_Titles</vt:lpstr>
      <vt:lpstr>'28柯雅芬'!Print_Titles</vt:lpstr>
      <vt:lpstr>'29曹珮華'!Print_Titles</vt:lpstr>
      <vt:lpstr>'29曹珮華(回)'!Print_Titles</vt:lpstr>
      <vt:lpstr>'2柯雅芳'!Print_Titles</vt:lpstr>
      <vt:lpstr>'2柯雅芳(回)'!Print_Titles</vt:lpstr>
      <vt:lpstr>'30江鈞綺'!Print_Titles</vt:lpstr>
      <vt:lpstr>'30江鈞綺(回)'!Print_Titles</vt:lpstr>
      <vt:lpstr>'31柯棟樑'!Print_Titles</vt:lpstr>
      <vt:lpstr>'31柯棟樑(回)'!Print_Titles</vt:lpstr>
      <vt:lpstr>'32黃慧珠'!Print_Titles</vt:lpstr>
      <vt:lpstr>'33吳敏嘉'!Print_Titles</vt:lpstr>
      <vt:lpstr>'33吳敏嘉(回)'!Print_Titles</vt:lpstr>
      <vt:lpstr>'34周漢卿'!Print_Titles</vt:lpstr>
      <vt:lpstr>'34周漢卿(回)'!Print_Titles</vt:lpstr>
      <vt:lpstr>'35陳萱語'!Print_Titles</vt:lpstr>
      <vt:lpstr>'35陳萱語(回)'!Print_Titles</vt:lpstr>
      <vt:lpstr>'36林恩源'!Print_Titles</vt:lpstr>
      <vt:lpstr>'36林恩源(回)'!Print_Titles</vt:lpstr>
      <vt:lpstr>'37陳思帆'!Print_Titles</vt:lpstr>
      <vt:lpstr>'37陳思帆(回)'!Print_Titles</vt:lpstr>
      <vt:lpstr>'38林宣彤'!Print_Titles</vt:lpstr>
      <vt:lpstr>'38林宣彤(回)'!Print_Titles</vt:lpstr>
      <vt:lpstr>'39趙友志'!Print_Titles</vt:lpstr>
      <vt:lpstr>'39趙友志(回)'!Print_Titles</vt:lpstr>
      <vt:lpstr>'3林明震'!Print_Titles</vt:lpstr>
      <vt:lpstr>'3林明震(回)'!Print_Titles</vt:lpstr>
      <vt:lpstr>'40王秀菊'!Print_Titles</vt:lpstr>
      <vt:lpstr>'40王秀菊(回)'!Print_Titles</vt:lpstr>
      <vt:lpstr>'41黃麗花'!Print_Titles</vt:lpstr>
      <vt:lpstr>'41黃麗花(回)'!Print_Titles</vt:lpstr>
      <vt:lpstr>'4林千琳'!Print_Titles</vt:lpstr>
      <vt:lpstr>'4林千琳(回)'!Print_Titles</vt:lpstr>
      <vt:lpstr>'5陳宇詩'!Print_Titles</vt:lpstr>
      <vt:lpstr>'5陳宇詩(回)'!Print_Titles</vt:lpstr>
      <vt:lpstr>'6游國威'!Print_Titles</vt:lpstr>
      <vt:lpstr>'6游國威(回)'!Print_Titles</vt:lpstr>
      <vt:lpstr>'7楊阿粉'!Print_Titles</vt:lpstr>
      <vt:lpstr>'7楊阿粉(回)'!Print_Titles</vt:lpstr>
      <vt:lpstr>'8黃子芹'!Print_Titles</vt:lpstr>
      <vt:lpstr>'8黃子芹(回)'!Print_Titles</vt:lpstr>
      <vt:lpstr>'9余秀餘'!Print_Titles</vt:lpstr>
      <vt:lpstr>'9余秀餘(回)'!Print_Titles</vt:lpstr>
      <vt:lpstr>'表1-1(3)徐國超'!Print_Titles</vt:lpstr>
      <vt:lpstr>'總表 (2)張秋玟'!Print_Titles</vt:lpstr>
      <vt:lpstr>'總表(1)蔡惠娟'!Print_Titles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董昀璇</cp:lastModifiedBy>
  <cp:lastPrinted>2020-11-26T05:11:22Z</cp:lastPrinted>
  <dcterms:created xsi:type="dcterms:W3CDTF">2018-04-16T03:40:28Z</dcterms:created>
  <dcterms:modified xsi:type="dcterms:W3CDTF">2020-12-04T02:31:57Z</dcterms:modified>
</cp:coreProperties>
</file>